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F\Downloads\"/>
    </mc:Choice>
  </mc:AlternateContent>
  <xr:revisionPtr revIDLastSave="0" documentId="8_{ED1D7A5F-81B6-462E-989D-000D033352F3}" xr6:coauthVersionLast="47" xr6:coauthVersionMax="47" xr10:uidLastSave="{00000000-0000-0000-0000-000000000000}"/>
  <bookViews>
    <workbookView xWindow="-120" yWindow="-120" windowWidth="29040" windowHeight="15840" xr2:uid="{045915F1-899F-4085-8E70-E8EE00BFE63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F12" i="1"/>
  <c r="B30" i="1" s="1"/>
  <c r="F30" i="1" s="1"/>
  <c r="E5" i="1"/>
  <c r="B15" i="1" l="1"/>
  <c r="B26" i="1"/>
  <c r="F26" i="1" s="1"/>
  <c r="B25" i="1"/>
  <c r="F25" i="1" s="1"/>
  <c r="F35" i="1"/>
  <c r="B24" i="1"/>
  <c r="F24" i="1" s="1"/>
  <c r="B14" i="1"/>
  <c r="F14" i="1" s="1"/>
  <c r="B28" i="1"/>
  <c r="F28" i="1" s="1"/>
  <c r="B17" i="1"/>
  <c r="F34" i="1"/>
  <c r="B22" i="1"/>
  <c r="F22" i="1" s="1"/>
  <c r="B31" i="1"/>
  <c r="F31" i="1" s="1"/>
  <c r="B16" i="1"/>
  <c r="F16" i="1" s="1"/>
  <c r="B21" i="1"/>
  <c r="F21" i="1" s="1"/>
  <c r="B20" i="1"/>
  <c r="B29" i="1"/>
  <c r="F29" i="1" s="1"/>
  <c r="B19" i="1"/>
  <c r="B18" i="1"/>
  <c r="F18" i="1" l="1"/>
  <c r="D18" i="1"/>
  <c r="F19" i="1"/>
  <c r="D19" i="1"/>
  <c r="D20" i="1"/>
  <c r="F20" i="1"/>
  <c r="F15" i="1"/>
  <c r="B32" i="1" s="1"/>
  <c r="D15" i="1"/>
  <c r="B27" i="1" s="1"/>
  <c r="F27" i="1" s="1"/>
  <c r="F23" i="1" s="1"/>
  <c r="F36" i="1" l="1"/>
  <c r="F45" i="1" s="1"/>
  <c r="B33" i="1"/>
  <c r="D33" i="1" s="1"/>
  <c r="D32" i="1"/>
  <c r="D36" i="1" l="1"/>
  <c r="F42" i="1" s="1"/>
  <c r="B43" i="1" s="1"/>
  <c r="F43" i="1" s="1"/>
  <c r="F37" i="1" l="1"/>
  <c r="F40" i="1"/>
  <c r="F44" i="1" s="1"/>
</calcChain>
</file>

<file path=xl/sharedStrings.xml><?xml version="1.0" encoding="utf-8"?>
<sst xmlns="http://schemas.openxmlformats.org/spreadsheetml/2006/main" count="81" uniqueCount="58">
  <si>
    <t>BULLETIN DE PAIE</t>
  </si>
  <si>
    <t>Salaire 151,67 h</t>
  </si>
  <si>
    <t>  </t>
  </si>
  <si>
    <t>Avantage en nature</t>
  </si>
  <si>
    <t>TOTAL BRUT</t>
  </si>
  <si>
    <t>Santé</t>
  </si>
  <si>
    <t>Base</t>
  </si>
  <si>
    <t>Part salarié</t>
  </si>
  <si>
    <t>Part employeur</t>
  </si>
  <si>
    <t>SS - Maladie maternité invalidité décès</t>
  </si>
  <si>
    <t>AT/MP</t>
  </si>
  <si>
    <t>Retraite</t>
  </si>
  <si>
    <t>SS plafonnée</t>
  </si>
  <si>
    <t>SS déplafonnée</t>
  </si>
  <si>
    <t>Compl. T1 (non-cadres)</t>
  </si>
  <si>
    <t>Famille</t>
  </si>
  <si>
    <t>Chômage</t>
  </si>
  <si>
    <t>Autres contrib. dues par l'employeur</t>
  </si>
  <si>
    <t>CSG déduc. de l'IR</t>
  </si>
  <si>
    <t>CSG/CRDS non déduc. de l'IR</t>
  </si>
  <si>
    <t>Total cotis. et contrib.</t>
  </si>
  <si>
    <t>NET SOCIAL</t>
  </si>
  <si>
    <t>Autres retenues</t>
  </si>
  <si>
    <t>Retenue avantage en nature</t>
  </si>
  <si>
    <t>NET À PAYER AVANT IMPÔT</t>
  </si>
  <si>
    <t>Impôt/revenu</t>
  </si>
  <si>
    <t>Taux</t>
  </si>
  <si>
    <t>Montant</t>
  </si>
  <si>
    <t>Net imposable</t>
  </si>
  <si>
    <t>NET À PAYER AU SALARIÉ</t>
  </si>
  <si>
    <t>Mobilité</t>
  </si>
  <si>
    <t>Fnal</t>
  </si>
  <si>
    <t>Solidarité autonomie</t>
  </si>
  <si>
    <t>Forfait social</t>
  </si>
  <si>
    <t>Dialogue social</t>
  </si>
  <si>
    <t>CFP</t>
  </si>
  <si>
    <t>Apprentissage</t>
  </si>
  <si>
    <t>Construction</t>
  </si>
  <si>
    <t>taux</t>
  </si>
  <si>
    <t xml:space="preserve">Prélévement à la source </t>
  </si>
  <si>
    <r>
      <t>Total versé employeur</t>
    </r>
    <r>
      <rPr>
        <sz val="11"/>
        <color rgb="FF000000"/>
        <rFont val="Fira Sans"/>
      </rPr>
      <t> </t>
    </r>
  </si>
  <si>
    <t xml:space="preserve">Exo. et allégem. Maladie </t>
  </si>
  <si>
    <t>exo. et allégem. Famille</t>
  </si>
  <si>
    <t>les cellules grises sont des formules ( ne pas les changer )</t>
  </si>
  <si>
    <t>Colonne1</t>
  </si>
  <si>
    <t>Colonne2</t>
  </si>
  <si>
    <t>Colonne3</t>
  </si>
  <si>
    <t>Colonne4</t>
  </si>
  <si>
    <t>Colonne5</t>
  </si>
  <si>
    <t>Colonne6</t>
  </si>
  <si>
    <t>Complémentaire  santé / Mutuelle</t>
  </si>
  <si>
    <t>Détail</t>
  </si>
  <si>
    <t xml:space="preserve">à adapter aux conditions de la mutuelle </t>
  </si>
  <si>
    <t>mettre le bon taux de l'accident de travail et maladie prof, dans ce modèle nous avons pris 2%à demander à la Carsat</t>
  </si>
  <si>
    <t>Ce modèle est à titre indicatif, il n'est pas conforme à toutes les lois en vigueur</t>
  </si>
  <si>
    <t xml:space="preserve">Tout le mois de janvier N </t>
  </si>
  <si>
    <t>Payé le 30/01/N</t>
  </si>
  <si>
    <t>Le taux PAS est à demander au TOPAZ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</si>
</sst>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Fira Sans"/>
    </font>
    <font>
      <sz val="11"/>
      <color rgb="FF000000"/>
      <name val="Fira Sans"/>
    </font>
    <font>
      <i/>
      <sz val="11"/>
      <color rgb="FF000000"/>
      <name val="Fira Sans"/>
    </font>
    <font>
      <sz val="13"/>
      <color rgb="FF111C48"/>
      <name val="Fira Sans"/>
    </font>
    <font>
      <sz val="11"/>
      <color rgb="FF111C48"/>
      <name val="Fira Sans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4" fontId="3" fillId="4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" fontId="2" fillId="5" borderId="0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3" fontId="4" fillId="0" borderId="0" xfId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4" fontId="3" fillId="5" borderId="0" xfId="0" applyNumberFormat="1" applyFont="1" applyFill="1" applyBorder="1" applyAlignment="1">
      <alignment horizontal="right" vertical="top" wrapText="1"/>
    </xf>
    <xf numFmtId="43" fontId="3" fillId="5" borderId="0" xfId="1" applyFont="1" applyFill="1" applyBorder="1" applyAlignment="1">
      <alignment horizontal="right" vertical="top" wrapText="1"/>
    </xf>
    <xf numFmtId="43" fontId="3" fillId="0" borderId="0" xfId="1" applyFont="1" applyBorder="1" applyAlignment="1">
      <alignment horizontal="right" vertical="top" wrapText="1"/>
    </xf>
    <xf numFmtId="43" fontId="3" fillId="0" borderId="0" xfId="1" applyFont="1" applyBorder="1" applyAlignment="1">
      <alignment vertical="top" wrapText="1"/>
    </xf>
    <xf numFmtId="0" fontId="2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top" wrapText="1"/>
    </xf>
    <xf numFmtId="43" fontId="4" fillId="3" borderId="0" xfId="1" applyFont="1" applyFill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43" fontId="0" fillId="5" borderId="0" xfId="1" applyFont="1" applyFill="1" applyBorder="1" applyAlignment="1">
      <alignment vertical="center" wrapText="1"/>
    </xf>
    <xf numFmtId="43" fontId="0" fillId="5" borderId="0" xfId="1" applyFont="1" applyFill="1" applyBorder="1"/>
    <xf numFmtId="43" fontId="3" fillId="5" borderId="0" xfId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top"/>
    </xf>
    <xf numFmtId="43" fontId="3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5" borderId="0" xfId="0" applyFont="1" applyFill="1" applyBorder="1" applyAlignment="1">
      <alignment vertical="top"/>
    </xf>
    <xf numFmtId="43" fontId="2" fillId="5" borderId="0" xfId="1" applyFont="1" applyFill="1" applyBorder="1" applyAlignment="1">
      <alignment horizontal="right" vertical="top" wrapText="1"/>
    </xf>
    <xf numFmtId="4" fontId="2" fillId="5" borderId="0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center" wrapText="1"/>
    </xf>
    <xf numFmtId="4" fontId="3" fillId="5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justify" vertical="center"/>
    </xf>
    <xf numFmtId="43" fontId="3" fillId="5" borderId="0" xfId="1" applyFont="1" applyFill="1" applyBorder="1" applyAlignment="1">
      <alignment horizontal="left" vertical="top" wrapText="1"/>
    </xf>
  </cellXfs>
  <cellStyles count="2">
    <cellStyle name="Milliers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ira Sans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ira Sans"/>
        <scheme val="none"/>
      </font>
      <fill>
        <patternFill patternType="solid">
          <fgColor indexed="64"/>
          <bgColor rgb="FFF5F5F5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BB1B6-D455-445E-9335-004BE15373B4}" name="Tableau1" displayName="Tableau1" ref="A3:F46" totalsRowShown="0" headerRowDxfId="1" headerRowBorderDxfId="2" tableBorderDxfId="3">
  <autoFilter ref="A3:F46" xr:uid="{4E8BB1B6-D455-445E-9335-004BE15373B4}"/>
  <tableColumns count="6">
    <tableColumn id="1" xr3:uid="{8CBC2E39-F9A8-44BB-9EA3-3636D60BF118}" name="Colonne1" dataDxfId="0"/>
    <tableColumn id="2" xr3:uid="{E7F1F87F-3698-44E1-A20A-0A95A5FA19BC}" name="Colonne2"/>
    <tableColumn id="3" xr3:uid="{1AF15903-7BDD-4AEF-AB16-5507EF7BA04B}" name="Colonne3"/>
    <tableColumn id="4" xr3:uid="{01DB9A1A-B079-43D3-A695-A171AE838417}" name="Colonne4"/>
    <tableColumn id="5" xr3:uid="{B18946C8-648D-499D-B78F-B04C9B9027BC}" name="Colonne5"/>
    <tableColumn id="6" xr3:uid="{EEABB203-5594-42E1-829E-04717493BD0F}" name="Colonne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0C9A-6E5A-4262-A332-3310D16D3341}">
  <dimension ref="A2:I51"/>
  <sheetViews>
    <sheetView tabSelected="1" workbookViewId="0">
      <selection activeCell="A45" sqref="A45"/>
    </sheetView>
  </sheetViews>
  <sheetFormatPr baseColWidth="10" defaultRowHeight="15" x14ac:dyDescent="0.25"/>
  <cols>
    <col min="1" max="1" width="39.140625" style="1" bestFit="1" customWidth="1"/>
    <col min="2" max="3" width="12.140625" customWidth="1"/>
    <col min="4" max="4" width="12.85546875" bestFit="1" customWidth="1"/>
    <col min="5" max="5" width="12.28515625" bestFit="1" customWidth="1"/>
    <col min="6" max="6" width="12.28515625" customWidth="1"/>
    <col min="7" max="7" width="11.42578125" style="14"/>
  </cols>
  <sheetData>
    <row r="2" spans="1:9" x14ac:dyDescent="0.25">
      <c r="A2" s="2"/>
    </row>
    <row r="3" spans="1:9" ht="15.75" hidden="1" thickBot="1" x14ac:dyDescent="0.3">
      <c r="A3" s="21" t="s">
        <v>44</v>
      </c>
      <c r="B3" s="22" t="s">
        <v>45</v>
      </c>
      <c r="C3" s="6" t="s">
        <v>46</v>
      </c>
      <c r="D3" s="6" t="s">
        <v>47</v>
      </c>
      <c r="E3" s="6" t="s">
        <v>48</v>
      </c>
      <c r="F3" s="23" t="s">
        <v>49</v>
      </c>
      <c r="G3" s="15"/>
    </row>
    <row r="4" spans="1:9" ht="45" x14ac:dyDescent="0.25">
      <c r="A4" s="24" t="s">
        <v>0</v>
      </c>
      <c r="B4" s="6" t="s">
        <v>55</v>
      </c>
      <c r="C4" s="6"/>
      <c r="D4" s="6"/>
      <c r="E4" s="6"/>
      <c r="F4" s="6"/>
      <c r="G4" s="16"/>
    </row>
    <row r="5" spans="1:9" x14ac:dyDescent="0.25">
      <c r="A5" s="25" t="s">
        <v>1</v>
      </c>
      <c r="B5" s="4"/>
      <c r="C5" s="11" t="s">
        <v>2</v>
      </c>
      <c r="D5" s="26">
        <v>151.66999999999999</v>
      </c>
      <c r="E5" s="59">
        <f>+F5/D5</f>
        <v>19.77978505966902</v>
      </c>
      <c r="F5" s="7">
        <v>3000</v>
      </c>
      <c r="G5" s="16"/>
    </row>
    <row r="6" spans="1:9" x14ac:dyDescent="0.25">
      <c r="A6" s="25"/>
      <c r="B6" s="4"/>
      <c r="C6" s="11"/>
      <c r="D6" s="9"/>
      <c r="E6" s="27"/>
      <c r="F6" s="8"/>
      <c r="G6" s="16"/>
    </row>
    <row r="7" spans="1:9" x14ac:dyDescent="0.25">
      <c r="A7" s="25"/>
      <c r="B7" s="4"/>
      <c r="C7" s="11"/>
      <c r="D7" s="9"/>
      <c r="E7" s="27"/>
      <c r="F7" s="8"/>
      <c r="G7" s="16"/>
    </row>
    <row r="8" spans="1:9" x14ac:dyDescent="0.25">
      <c r="A8" s="25"/>
      <c r="B8" s="4"/>
      <c r="C8" s="11"/>
      <c r="D8" s="9"/>
      <c r="E8" s="27"/>
      <c r="F8" s="8"/>
      <c r="G8" s="16"/>
    </row>
    <row r="9" spans="1:9" x14ac:dyDescent="0.25">
      <c r="A9" s="25"/>
      <c r="B9" s="4"/>
      <c r="C9" s="11"/>
      <c r="D9" s="9"/>
      <c r="E9" s="27"/>
      <c r="F9" s="8"/>
      <c r="G9" s="16"/>
      <c r="I9" t="s">
        <v>43</v>
      </c>
    </row>
    <row r="10" spans="1:9" x14ac:dyDescent="0.25">
      <c r="A10" s="25"/>
      <c r="B10" s="4"/>
      <c r="C10" s="11"/>
      <c r="D10" s="9"/>
      <c r="E10" s="27"/>
      <c r="F10" s="8"/>
      <c r="G10" s="17"/>
    </row>
    <row r="11" spans="1:9" x14ac:dyDescent="0.25">
      <c r="A11" s="25" t="s">
        <v>3</v>
      </c>
      <c r="B11" s="9" t="s">
        <v>2</v>
      </c>
      <c r="C11" s="11" t="s">
        <v>2</v>
      </c>
      <c r="D11" s="11"/>
      <c r="E11" s="9" t="s">
        <v>2</v>
      </c>
      <c r="F11" s="9">
        <v>254</v>
      </c>
      <c r="G11" s="18"/>
    </row>
    <row r="12" spans="1:9" ht="15.75" customHeight="1" x14ac:dyDescent="0.25">
      <c r="A12" s="28" t="s">
        <v>4</v>
      </c>
      <c r="B12" s="9" t="s">
        <v>2</v>
      </c>
      <c r="C12" s="11" t="s">
        <v>2</v>
      </c>
      <c r="D12" s="11"/>
      <c r="E12" s="4"/>
      <c r="F12" s="10">
        <f>SUM(F5:F11)</f>
        <v>3254</v>
      </c>
      <c r="G12" s="19"/>
    </row>
    <row r="13" spans="1:9" ht="30" x14ac:dyDescent="0.25">
      <c r="A13" s="28" t="s">
        <v>5</v>
      </c>
      <c r="B13" s="29" t="s">
        <v>6</v>
      </c>
      <c r="C13" s="4" t="s">
        <v>26</v>
      </c>
      <c r="D13" s="11" t="s">
        <v>7</v>
      </c>
      <c r="E13" s="4" t="s">
        <v>38</v>
      </c>
      <c r="F13" s="11" t="s">
        <v>8</v>
      </c>
      <c r="G13" s="17"/>
    </row>
    <row r="14" spans="1:9" x14ac:dyDescent="0.25">
      <c r="A14" s="25" t="s">
        <v>9</v>
      </c>
      <c r="B14" s="30">
        <f>+F$12</f>
        <v>3254</v>
      </c>
      <c r="C14" s="9" t="s">
        <v>2</v>
      </c>
      <c r="D14" s="9" t="s">
        <v>2</v>
      </c>
      <c r="E14" s="9">
        <v>13</v>
      </c>
      <c r="F14" s="31">
        <f>+B14*E14/100</f>
        <v>423.02</v>
      </c>
      <c r="G14" s="17"/>
    </row>
    <row r="15" spans="1:9" x14ac:dyDescent="0.25">
      <c r="A15" s="25" t="s">
        <v>50</v>
      </c>
      <c r="B15" s="30">
        <f>+F$12</f>
        <v>3254</v>
      </c>
      <c r="C15" s="9">
        <v>0.8</v>
      </c>
      <c r="D15" s="31">
        <f>+B15*C15/100</f>
        <v>26.032000000000004</v>
      </c>
      <c r="E15" s="9">
        <v>0.8</v>
      </c>
      <c r="F15" s="31">
        <f>+B15*E15/100</f>
        <v>26.032000000000004</v>
      </c>
      <c r="G15" s="17"/>
      <c r="I15" t="s">
        <v>52</v>
      </c>
    </row>
    <row r="16" spans="1:9" x14ac:dyDescent="0.25">
      <c r="A16" s="28" t="s">
        <v>10</v>
      </c>
      <c r="B16" s="30">
        <f>+F$12</f>
        <v>3254</v>
      </c>
      <c r="C16" s="11"/>
      <c r="D16" s="32"/>
      <c r="E16" s="9">
        <v>2</v>
      </c>
      <c r="F16" s="31">
        <f>+B16*E16/100</f>
        <v>65.08</v>
      </c>
      <c r="G16" s="17"/>
      <c r="I16" t="s">
        <v>53</v>
      </c>
    </row>
    <row r="17" spans="1:9" x14ac:dyDescent="0.25">
      <c r="A17" s="28" t="s">
        <v>11</v>
      </c>
      <c r="B17" s="30">
        <f>+F$12</f>
        <v>3254</v>
      </c>
      <c r="C17" s="9" t="s">
        <v>2</v>
      </c>
      <c r="D17" s="32"/>
      <c r="E17" s="9" t="s">
        <v>2</v>
      </c>
      <c r="F17" s="31"/>
      <c r="G17" s="17"/>
    </row>
    <row r="18" spans="1:9" x14ac:dyDescent="0.25">
      <c r="A18" s="25" t="s">
        <v>12</v>
      </c>
      <c r="B18" s="30">
        <f>+F$12</f>
        <v>3254</v>
      </c>
      <c r="C18" s="9">
        <v>6.9</v>
      </c>
      <c r="D18" s="31">
        <f>+B18*C18/100</f>
        <v>224.52600000000001</v>
      </c>
      <c r="E18" s="9">
        <v>8.5500000000000007</v>
      </c>
      <c r="F18" s="31">
        <f>+B18*E18/100</f>
        <v>278.21699999999998</v>
      </c>
      <c r="G18" s="17"/>
    </row>
    <row r="19" spans="1:9" x14ac:dyDescent="0.25">
      <c r="A19" s="25" t="s">
        <v>13</v>
      </c>
      <c r="B19" s="30">
        <f>+F$12</f>
        <v>3254</v>
      </c>
      <c r="C19" s="9">
        <v>0.4</v>
      </c>
      <c r="D19" s="31">
        <f>+B19*C19/100</f>
        <v>13.016000000000002</v>
      </c>
      <c r="E19" s="9">
        <v>2.02</v>
      </c>
      <c r="F19" s="31">
        <f>+B19*E19/100</f>
        <v>65.730800000000002</v>
      </c>
      <c r="G19" s="17"/>
    </row>
    <row r="20" spans="1:9" x14ac:dyDescent="0.25">
      <c r="A20" s="25" t="s">
        <v>14</v>
      </c>
      <c r="B20" s="30">
        <f>+F$12</f>
        <v>3254</v>
      </c>
      <c r="C20" s="9">
        <v>4.01</v>
      </c>
      <c r="D20" s="31">
        <f>+B20*C20/100</f>
        <v>130.4854</v>
      </c>
      <c r="E20" s="9">
        <v>6.01</v>
      </c>
      <c r="F20" s="31">
        <f>+B20*E20/100</f>
        <v>195.56540000000001</v>
      </c>
      <c r="G20" s="17"/>
    </row>
    <row r="21" spans="1:9" x14ac:dyDescent="0.25">
      <c r="A21" s="28" t="s">
        <v>15</v>
      </c>
      <c r="B21" s="30">
        <f>+F$12</f>
        <v>3254</v>
      </c>
      <c r="C21" s="11"/>
      <c r="D21" s="33"/>
      <c r="E21" s="9">
        <v>5.25</v>
      </c>
      <c r="F21" s="31">
        <f>+B21*E21/100</f>
        <v>170.83500000000001</v>
      </c>
      <c r="G21" s="17"/>
      <c r="I21" t="s">
        <v>54</v>
      </c>
    </row>
    <row r="22" spans="1:9" ht="30.75" customHeight="1" x14ac:dyDescent="0.25">
      <c r="A22" s="28" t="s">
        <v>16</v>
      </c>
      <c r="B22" s="30">
        <f>+F$12</f>
        <v>3254</v>
      </c>
      <c r="C22" s="9" t="s">
        <v>2</v>
      </c>
      <c r="D22" s="32" t="s">
        <v>2</v>
      </c>
      <c r="E22" s="9">
        <v>4.25</v>
      </c>
      <c r="F22" s="31">
        <f>+B22*E22/100</f>
        <v>138.29499999999999</v>
      </c>
      <c r="G22"/>
    </row>
    <row r="23" spans="1:9" ht="15" customHeight="1" x14ac:dyDescent="0.25">
      <c r="A23" s="34" t="s">
        <v>17</v>
      </c>
      <c r="B23" s="30"/>
      <c r="C23" s="35" t="s">
        <v>51</v>
      </c>
      <c r="D23" s="36"/>
      <c r="E23" s="35"/>
      <c r="F23" s="12">
        <f>+F24+F25+F26+F27+F28+F29+F30+F31</f>
        <v>193.93840000000003</v>
      </c>
      <c r="G23"/>
    </row>
    <row r="24" spans="1:9" ht="15" customHeight="1" x14ac:dyDescent="0.25">
      <c r="A24" s="37"/>
      <c r="B24" s="30">
        <f>+F$12</f>
        <v>3254</v>
      </c>
      <c r="C24" s="37" t="s">
        <v>30</v>
      </c>
      <c r="D24" s="20"/>
      <c r="E24" s="37">
        <v>2.95</v>
      </c>
      <c r="F24" s="38">
        <f>+B24*E24/100</f>
        <v>95.993000000000009</v>
      </c>
      <c r="G24"/>
    </row>
    <row r="25" spans="1:9" ht="15" customHeight="1" x14ac:dyDescent="0.25">
      <c r="A25" s="37"/>
      <c r="B25" s="30">
        <f>+F$12</f>
        <v>3254</v>
      </c>
      <c r="C25" s="37" t="s">
        <v>31</v>
      </c>
      <c r="D25" s="20"/>
      <c r="E25" s="37">
        <v>0.5</v>
      </c>
      <c r="F25" s="38">
        <f>+B25*E25/100</f>
        <v>16.27</v>
      </c>
      <c r="G25"/>
    </row>
    <row r="26" spans="1:9" ht="15" customHeight="1" x14ac:dyDescent="0.25">
      <c r="A26" s="37"/>
      <c r="B26" s="30">
        <f>+F$12</f>
        <v>3254</v>
      </c>
      <c r="C26" s="37" t="s">
        <v>32</v>
      </c>
      <c r="D26" s="20"/>
      <c r="E26" s="37">
        <v>0.3</v>
      </c>
      <c r="F26" s="38">
        <f>+B26*E26/100</f>
        <v>9.7619999999999987</v>
      </c>
      <c r="G26"/>
    </row>
    <row r="27" spans="1:9" ht="15" customHeight="1" x14ac:dyDescent="0.25">
      <c r="A27" s="37"/>
      <c r="B27" s="39">
        <f>+D15</f>
        <v>26.032000000000004</v>
      </c>
      <c r="C27" s="37" t="s">
        <v>33</v>
      </c>
      <c r="D27" s="20"/>
      <c r="E27" s="37">
        <v>8</v>
      </c>
      <c r="F27" s="38">
        <f>+B27*E27/100</f>
        <v>2.0825600000000004</v>
      </c>
      <c r="G27"/>
    </row>
    <row r="28" spans="1:9" ht="15" customHeight="1" x14ac:dyDescent="0.25">
      <c r="A28" s="37"/>
      <c r="B28" s="31">
        <f>+F$12</f>
        <v>3254</v>
      </c>
      <c r="C28" s="37" t="s">
        <v>34</v>
      </c>
      <c r="D28" s="20"/>
      <c r="E28" s="37">
        <v>1.6E-2</v>
      </c>
      <c r="F28" s="38">
        <f>+B28*E28/100</f>
        <v>0.52063999999999999</v>
      </c>
      <c r="G28"/>
    </row>
    <row r="29" spans="1:9" ht="15" customHeight="1" x14ac:dyDescent="0.25">
      <c r="A29" s="37"/>
      <c r="B29" s="31">
        <f>+F$12</f>
        <v>3254</v>
      </c>
      <c r="C29" s="37" t="s">
        <v>35</v>
      </c>
      <c r="D29" s="20"/>
      <c r="E29" s="37">
        <v>1</v>
      </c>
      <c r="F29" s="38">
        <f>+B29*E29/100</f>
        <v>32.54</v>
      </c>
      <c r="G29"/>
    </row>
    <row r="30" spans="1:9" ht="15" customHeight="1" x14ac:dyDescent="0.25">
      <c r="A30" s="37"/>
      <c r="B30" s="31">
        <f>+F$12</f>
        <v>3254</v>
      </c>
      <c r="C30" s="37" t="s">
        <v>36</v>
      </c>
      <c r="D30" s="20"/>
      <c r="E30" s="37">
        <v>0.68</v>
      </c>
      <c r="F30" s="38">
        <f>+B30*E30/100</f>
        <v>22.127200000000002</v>
      </c>
      <c r="G30"/>
    </row>
    <row r="31" spans="1:9" ht="16.5" customHeight="1" x14ac:dyDescent="0.25">
      <c r="A31" s="37"/>
      <c r="B31" s="31">
        <f>+F$12</f>
        <v>3254</v>
      </c>
      <c r="C31" s="37" t="s">
        <v>37</v>
      </c>
      <c r="D31" s="20"/>
      <c r="E31" s="37">
        <v>0.45</v>
      </c>
      <c r="F31" s="38">
        <f>+B31*E31/100</f>
        <v>14.642999999999999</v>
      </c>
      <c r="G31"/>
    </row>
    <row r="32" spans="1:9" x14ac:dyDescent="0.25">
      <c r="A32" s="28" t="s">
        <v>18</v>
      </c>
      <c r="B32" s="40">
        <f>+F12*98.25%+F15</f>
        <v>3223.0870000000004</v>
      </c>
      <c r="C32" s="9">
        <v>6.8</v>
      </c>
      <c r="D32" s="31">
        <f>+B32*C32/100</f>
        <v>219.169916</v>
      </c>
      <c r="E32" s="9" t="s">
        <v>2</v>
      </c>
      <c r="F32" s="9" t="s">
        <v>2</v>
      </c>
      <c r="G32"/>
    </row>
    <row r="33" spans="1:9" ht="15" customHeight="1" x14ac:dyDescent="0.25">
      <c r="A33" s="28" t="s">
        <v>19</v>
      </c>
      <c r="B33" s="41">
        <f>+B32</f>
        <v>3223.0870000000004</v>
      </c>
      <c r="C33" s="42">
        <v>2.9</v>
      </c>
      <c r="D33" s="41">
        <f>+B33*C33/100</f>
        <v>93.469523000000009</v>
      </c>
      <c r="E33" s="9" t="s">
        <v>2</v>
      </c>
      <c r="F33" s="9" t="s">
        <v>2</v>
      </c>
      <c r="G33"/>
    </row>
    <row r="34" spans="1:9" x14ac:dyDescent="0.25">
      <c r="A34" s="43" t="s">
        <v>41</v>
      </c>
      <c r="B34" s="43"/>
      <c r="C34" s="4"/>
      <c r="D34" s="44" t="s">
        <v>2</v>
      </c>
      <c r="E34" s="45" t="s">
        <v>2</v>
      </c>
      <c r="F34" s="46">
        <f>-F12*6/100</f>
        <v>-195.24</v>
      </c>
      <c r="G34"/>
    </row>
    <row r="35" spans="1:9" x14ac:dyDescent="0.25">
      <c r="A35" s="43" t="s">
        <v>42</v>
      </c>
      <c r="B35" s="43"/>
      <c r="C35" s="4"/>
      <c r="D35" s="44"/>
      <c r="E35" s="45"/>
      <c r="F35" s="46">
        <f>-+F12*1.8/100</f>
        <v>-58.571999999999996</v>
      </c>
      <c r="G35"/>
    </row>
    <row r="36" spans="1:9" ht="15.75" customHeight="1" x14ac:dyDescent="0.25">
      <c r="A36" s="13" t="s">
        <v>20</v>
      </c>
      <c r="B36" s="13"/>
      <c r="C36" s="9"/>
      <c r="D36" s="47">
        <f>SUM(D15:D35)</f>
        <v>706.69883899999991</v>
      </c>
      <c r="E36" s="9" t="s">
        <v>2</v>
      </c>
      <c r="F36" s="48">
        <f>SUM(F14:F35)-F23</f>
        <v>1302.9015999999999</v>
      </c>
      <c r="G36"/>
    </row>
    <row r="37" spans="1:9" x14ac:dyDescent="0.25">
      <c r="A37" s="13" t="s">
        <v>21</v>
      </c>
      <c r="B37" s="13"/>
      <c r="C37" s="49"/>
      <c r="D37" s="4"/>
      <c r="E37" s="49"/>
      <c r="F37" s="48">
        <f>+F12-D36</f>
        <v>2547.3011610000003</v>
      </c>
      <c r="G37"/>
    </row>
    <row r="38" spans="1:9" x14ac:dyDescent="0.25">
      <c r="A38" s="27" t="s">
        <v>22</v>
      </c>
      <c r="B38" s="27"/>
      <c r="C38" s="4"/>
      <c r="D38" s="4"/>
      <c r="E38" s="9" t="s">
        <v>2</v>
      </c>
      <c r="F38" s="9" t="s">
        <v>2</v>
      </c>
      <c r="G38"/>
    </row>
    <row r="39" spans="1:9" ht="30" customHeight="1" x14ac:dyDescent="0.25">
      <c r="A39" s="50" t="s">
        <v>23</v>
      </c>
      <c r="B39" s="50"/>
      <c r="C39" s="50"/>
      <c r="D39" s="51">
        <f>+F11</f>
        <v>254</v>
      </c>
      <c r="E39" s="9"/>
      <c r="F39" s="9"/>
      <c r="G39"/>
    </row>
    <row r="40" spans="1:9" x14ac:dyDescent="0.25">
      <c r="A40" s="13" t="s">
        <v>24</v>
      </c>
      <c r="B40" s="13"/>
      <c r="C40" s="49"/>
      <c r="D40" s="49"/>
      <c r="E40" s="49"/>
      <c r="F40" s="48">
        <f>+F12-D36-D39</f>
        <v>2293.3011610000003</v>
      </c>
      <c r="G40"/>
    </row>
    <row r="41" spans="1:9" ht="15.75" customHeight="1" x14ac:dyDescent="0.25">
      <c r="A41" s="28" t="s">
        <v>25</v>
      </c>
      <c r="B41" s="13" t="s">
        <v>6</v>
      </c>
      <c r="C41" s="52"/>
      <c r="D41" s="13" t="s">
        <v>26</v>
      </c>
      <c r="E41" s="13"/>
      <c r="F41" s="13" t="s">
        <v>27</v>
      </c>
      <c r="G41"/>
    </row>
    <row r="42" spans="1:9" x14ac:dyDescent="0.25">
      <c r="A42" s="25" t="s">
        <v>28</v>
      </c>
      <c r="B42" s="9" t="s">
        <v>2</v>
      </c>
      <c r="C42" s="5"/>
      <c r="D42" s="5"/>
      <c r="E42" s="5"/>
      <c r="F42" s="53">
        <f>+F12-(D36-D33)+F15</f>
        <v>2666.8026840000002</v>
      </c>
      <c r="G42"/>
    </row>
    <row r="43" spans="1:9" ht="30" customHeight="1" x14ac:dyDescent="0.25">
      <c r="A43" s="25" t="s">
        <v>39</v>
      </c>
      <c r="B43" s="30">
        <f>+F42</f>
        <v>2666.8026840000002</v>
      </c>
      <c r="C43" s="52"/>
      <c r="D43" s="54">
        <v>2</v>
      </c>
      <c r="E43" s="55"/>
      <c r="F43" s="56">
        <f>+B43*D43/100</f>
        <v>53.336053680000006</v>
      </c>
      <c r="G43"/>
      <c r="I43" t="s">
        <v>57</v>
      </c>
    </row>
    <row r="44" spans="1:9" ht="15.75" customHeight="1" x14ac:dyDescent="0.25">
      <c r="A44" s="13" t="s">
        <v>29</v>
      </c>
      <c r="B44" s="13"/>
      <c r="C44" s="4"/>
      <c r="D44" s="4"/>
      <c r="E44" s="4"/>
      <c r="F44" s="48">
        <f>+F40-F43</f>
        <v>2239.9651073200002</v>
      </c>
      <c r="G44"/>
    </row>
    <row r="45" spans="1:9" x14ac:dyDescent="0.25">
      <c r="A45" s="25" t="s">
        <v>56</v>
      </c>
      <c r="B45" s="43" t="s">
        <v>40</v>
      </c>
      <c r="C45" s="43"/>
      <c r="D45" s="43"/>
      <c r="E45" s="43"/>
      <c r="F45" s="57">
        <f>+F12+F36</f>
        <v>4556.9016000000001</v>
      </c>
      <c r="G45"/>
    </row>
    <row r="46" spans="1:9" ht="17.25" x14ac:dyDescent="0.25">
      <c r="A46" s="58"/>
      <c r="B46" s="13"/>
      <c r="C46" s="13"/>
      <c r="D46" s="13"/>
      <c r="E46" s="13"/>
      <c r="F46" s="13"/>
      <c r="G46"/>
    </row>
    <row r="47" spans="1:9" x14ac:dyDescent="0.25">
      <c r="A47" s="3"/>
      <c r="G47"/>
    </row>
    <row r="48" spans="1:9" x14ac:dyDescent="0.25">
      <c r="A48" s="2"/>
      <c r="G48"/>
    </row>
    <row r="49" spans="1:7" x14ac:dyDescent="0.25">
      <c r="A49" s="2"/>
      <c r="G49"/>
    </row>
    <row r="50" spans="1:7" x14ac:dyDescent="0.25">
      <c r="A50" s="2"/>
      <c r="G50"/>
    </row>
    <row r="51" spans="1:7" x14ac:dyDescent="0.25">
      <c r="G5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ZARRAGANE Mohamed</dc:creator>
  <cp:lastModifiedBy>ZARRAGANE Mohamed</cp:lastModifiedBy>
  <dcterms:created xsi:type="dcterms:W3CDTF">2025-01-03T20:33:00Z</dcterms:created>
  <dcterms:modified xsi:type="dcterms:W3CDTF">2025-01-03T21:19:27Z</dcterms:modified>
</cp:coreProperties>
</file>