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GUL PROGRES JUSQU'A DEC" sheetId="1" r:id="rId1"/>
  </sheets>
  <definedNames/>
  <calcPr fullCalcOnLoad="1"/>
</workbook>
</file>

<file path=xl/sharedStrings.xml><?xml version="1.0" encoding="utf-8"?>
<sst xmlns="http://schemas.openxmlformats.org/spreadsheetml/2006/main" count="92" uniqueCount="85">
  <si>
    <t>cumul</t>
  </si>
  <si>
    <t>SMIC cumulé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</si>
  <si>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</si>
  <si>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</si>
  <si>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</si>
  <si>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</si>
  <si>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</si>
  <si>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</si>
  <si>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</si>
  <si>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</si>
  <si>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</si>
  <si>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novembre</t>
  </si>
  <si>
    <t>décembre</t>
  </si>
  <si>
    <t>Réduction janvier :</t>
  </si>
  <si>
    <t>Coefficient = 0,2849/0,6 × [(1,6 × 1 521,25/ 1 521,25) - 1] = 0,2849.</t>
  </si>
  <si>
    <t>Réduction = 0,2849 × 1 521,25 = 433,40 €.</t>
  </si>
  <si>
    <t>Réduction février :</t>
  </si>
  <si>
    <t>Coefficient = 0,2849/0,6 × [(1,6 × 1 521,25 × 2) / (1 521,25 × 3) - 1] = 0,0317.</t>
  </si>
  <si>
    <t>Réduction = (0,0317 × 4 563,75) - 433,40 = 144,67 - 433,40 = - 288,73 €.</t>
  </si>
  <si>
    <t>Réduction mars :</t>
  </si>
  <si>
    <t>Coefficient = 0,2849/0,6 × [(1,6 × 1 521,25 × 3) / (1 521,25 × 4) - 1] = 0,0950.</t>
  </si>
  <si>
    <t>Réduction = (0,0950 × 6 085,00) - 144,67 = 578,08 - 144,67 = 433,41 €.</t>
  </si>
  <si>
    <t>Réduction avril :</t>
  </si>
  <si>
    <t>Coefficient = 0,2849/0,6 × [(1,6 × 1 521,25 × 4) / (1 521,25 × 5) - 1] = 0,1330.</t>
  </si>
  <si>
    <t>Réduction = (0,1330 × 7 606,25) - 578,08 = 1 011,63 - 578,08 = 433,55 €.</t>
  </si>
  <si>
    <t>Réduction mai :</t>
  </si>
  <si>
    <t>Coefficient = 0,2849/0,6 × [(1,6 × 1 521,25 × 5) / (1 521,25 × 6) - 1] = 0,1583.</t>
  </si>
  <si>
    <t>Réduction = (0,1583 × 9 127,50) - 1 011,63 = 1 444,88 - 1 011,63 = 433,25 €.</t>
  </si>
  <si>
    <t>Réduction de juin :</t>
  </si>
  <si>
    <t>Coefficient = 0,2849/0,6 × [(1,6 × 1 521,25 × 6) / (1 521,25 × 7) - 1] = 0,1764.</t>
  </si>
  <si>
    <t>Réduction = (0,1764 × 10 648,75) - 1 444,88 = 1 878,44 - 1 444,88 = 433,56 €.</t>
  </si>
  <si>
    <t>Réduction de juillet :</t>
  </si>
  <si>
    <t>Coefficient = 0,2849/0,6 × [(1,6 × 1 521,25 × 7) / (1 521,25 × 8) - 1] = 0,1899.</t>
  </si>
  <si>
    <t>Réduction = (0,1899 × 12 170,00) - 1 878,44 = 2 311,08 - 1 878,44 = 432,64 €.</t>
  </si>
  <si>
    <t>Réduction d'août :</t>
  </si>
  <si>
    <t>Coefficient = 0,2849/0,6 × [(1,6 × 1 521,25 × 8) / (1 521,25 × 9) - 1] = 0,2005.</t>
  </si>
  <si>
    <t>Réduction = (0,2005 × 13 691,25) - 2 311,08 = 2 745,10 - 2 311,08 = 434,02 €.</t>
  </si>
  <si>
    <t>Réduction de septembre :</t>
  </si>
  <si>
    <t>Coefficient = 0,2849/0,6 × [(1,6 × 1 521,25 × 9) / (1 521,25 × 10) - 1] = 0,2089.</t>
  </si>
  <si>
    <t>Réduction = (0,2089 × 15 212,50) - 2 745,10 = 3 177,89 - 2 745,10 = 432,79 €.</t>
  </si>
  <si>
    <t>Réduction d'octobre :</t>
  </si>
  <si>
    <t>Réduction (hors assurance chômage) :</t>
  </si>
  <si>
    <t>Coefficient = 0,2849/0,6 × [(1,6 × 1 521,25 × 10) / (1 521,25 × 11) - 1] = 0,2158.</t>
  </si>
  <si>
    <t>Réduction de janvier à octobre = 0,2158 × 16 733,75 = 3 611,14 €.</t>
  </si>
  <si>
    <t>Réduction complémentaire au titre de l'assurance-chômage :</t>
  </si>
  <si>
    <t>Coefficient = 0,0405/0,6 × [(1,6 × 1 521,25 × 10) / (1 521,25 × 11) - 1] = 0,0307.</t>
  </si>
  <si>
    <t>Réduction complémentaire d'octobre = 0,0307 × 1 521,25 = 46,70 €.</t>
  </si>
  <si>
    <t>Réduction du mois = (3 611,14 + 46,70) - 3 177,89 = 3 657,84 - 3 177,89 = 479,95 €.</t>
  </si>
  <si>
    <t>Réduction de novembre :</t>
  </si>
  <si>
    <t>Coefficient = 0,2849/0,6 × [(1,6 × 1 521,25 × 11) / (1 521,25 × 12) - 1] = 0,2216.</t>
  </si>
  <si>
    <t>Réduction de janvier à novembre = 0,2216 × 18 255,00 = 4 045,31 €.</t>
  </si>
  <si>
    <t>Coefficient = 0,0405/0,6 × [(1,6 × 1 521,25 × 11) / (1 521,25 × 12) - 1] = 0,0315.</t>
  </si>
  <si>
    <t>Réduction complémentaire d'octobre et novembre = 0,0315 × 3 042,50 = 95,84 €.</t>
  </si>
  <si>
    <t>Réduction du mois = (4 045,31 + 95,84) - 3 657,84 = 4 141,15 - 3 657,84 = 483,31 €.</t>
  </si>
  <si>
    <t>Réduction de décembre :</t>
  </si>
  <si>
    <t>Coefficient = 0,2849/0,6 × [(1,6 × 1 521,25 × 12) / (1 521,25 × 14) - 1] = 0,1764.</t>
  </si>
  <si>
    <t>Réduction de janvier à décembre = 0,1764 × 21 297,00 = 3 756,88 €.</t>
  </si>
  <si>
    <t>Coefficient = 0,0405/0,6 × [(1,6 × 1 521,25 × 12) / (1 521,25 × 14) - 1] = 0,0251.</t>
  </si>
  <si>
    <t>Réduction complémentaire d'octobre à décembre = 0,0251 × 6 085,00 = 152,73 €.</t>
  </si>
  <si>
    <t>Réduction du mois = (3 756,88 + 152,73) - 4 141,15 = 3 909,61 - 4 141,15 = - 231,54 €.</t>
  </si>
  <si>
    <t>L'employeur est donc redevable de la somme de 231,54 €.</t>
  </si>
  <si>
    <t>COEFF</t>
  </si>
  <si>
    <t>Salaires</t>
  </si>
  <si>
    <t>Réduction
 cumulée</t>
  </si>
  <si>
    <t>Calcul de l'allègement  HORS COTISATIONS POLE EMPLOI</t>
  </si>
  <si>
    <t xml:space="preserve">Calcul du complément d'allègement </t>
  </si>
  <si>
    <t>Réduction
du mois</t>
  </si>
  <si>
    <t>coef 
arrondi</t>
  </si>
  <si>
    <t>Coef de
réduction</t>
  </si>
  <si>
    <t>Réduction 
du mois</t>
  </si>
  <si>
    <t>Réduction 
cumulée 
complément</t>
  </si>
  <si>
    <t>Réduction 
complément
du mois</t>
  </si>
  <si>
    <t>octobre</t>
  </si>
  <si>
    <t>= (0,0405/0,6) * ((1,6 * 15212,23 / 18200) -1 )</t>
  </si>
  <si>
    <t>SMIC</t>
  </si>
  <si>
    <t>TOTAL ANNUEL</t>
  </si>
  <si>
    <t>DECLARATION
RETRAITE</t>
  </si>
  <si>
    <t>DECLARATION
URSSAF</t>
  </si>
  <si>
    <t>- 42,47 = - 227,12 * 6,1 / 32,14</t>
  </si>
  <si>
    <t>63,51 = 296,82 * 6,01 / 28,09</t>
  </si>
  <si>
    <t xml:space="preserve"> 62,97 =336,74 * 6,01 / 32,14</t>
  </si>
  <si>
    <t>233,31 = 296,82 - 63,51</t>
  </si>
  <si>
    <t>273,77 = 336,74 - 62,97</t>
  </si>
  <si>
    <t>- 184,65 = - 227,12 + 42,47</t>
  </si>
  <si>
    <t xml:space="preserve"> = arrondi (0,2809/0,6 * ((1,6*3 042,44 /3 800) -1);4)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</si>
</sst>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00_-;\-* #,##0.0000_-;_-* &quot;-&quot;??_-;_-@_-"/>
    <numFmt numFmtId="165" formatCode="_-* #,##0.000000\ &quot;€&quot;_-;\-* #,##0.000000\ &quot;€&quot;_-;_-* &quot;-&quot;??\ &quot;€&quot;_-;_-@_-"/>
    <numFmt numFmtId="166" formatCode="_-* #,##0.00000_-;\-* #,##0.00000_-;_-* &quot;-&quot;??_-;_-@_-"/>
    <numFmt numFmtId="167" formatCode="_-* #,##0.00\ [$€-40C]_-;\-* #,##0.00\ [$€-40C]_-;_-* &quot;-&quot;??\ [$€-40C]_-;_-@_-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63"/>
      <name val="Lucida Sans Unicode"/>
      <family val="2"/>
    </font>
    <font>
      <sz val="14"/>
      <color indexed="8"/>
      <name val="Calibri"/>
      <family val="2"/>
    </font>
    <font>
      <b/>
      <sz val="14"/>
      <color indexed="63"/>
      <name val="Lucida Sans Unicode"/>
      <family val="2"/>
    </font>
    <font>
      <b/>
      <sz val="16"/>
      <color indexed="10"/>
      <name val="Times New Roman"/>
      <family val="1"/>
    </font>
    <font>
      <b/>
      <sz val="18"/>
      <color indexed="8"/>
      <name val="Calibri"/>
      <family val="2"/>
    </font>
    <font>
      <b/>
      <u val="single"/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24"/>
      <color indexed="8"/>
      <name val="Calibri"/>
      <family val="2"/>
    </font>
    <font>
      <b/>
      <sz val="24"/>
      <color indexed="8"/>
      <name val="Times New Roman"/>
      <family val="1"/>
    </font>
    <font>
      <b/>
      <sz val="24"/>
      <color indexed="8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22"/>
      <color indexed="8"/>
      <name val="Calibri"/>
      <family val="2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8"/>
      <color theme="1"/>
      <name val="Calibri"/>
      <family val="2"/>
    </font>
    <font>
      <b/>
      <u val="single"/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24"/>
      <color theme="1"/>
      <name val="Times New Roman"/>
      <family val="1"/>
    </font>
    <font>
      <sz val="24"/>
      <color theme="1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Times New Roman"/>
      <family val="1"/>
    </font>
    <font>
      <b/>
      <sz val="22"/>
      <color theme="1"/>
      <name val="Calibri"/>
      <family val="2"/>
    </font>
    <font>
      <b/>
      <sz val="20"/>
      <color theme="1"/>
      <name val="Calibri"/>
      <family val="2"/>
    </font>
    <font>
      <sz val="14"/>
      <color rgb="FF555555"/>
      <name val="Lucida Sans Unicode"/>
      <family val="2"/>
    </font>
    <font>
      <sz val="14"/>
      <color theme="1"/>
      <name val="Calibri"/>
      <family val="2"/>
    </font>
    <font>
      <b/>
      <sz val="14"/>
      <color rgb="FF555555"/>
      <name val="Lucida Sans Unicode"/>
      <family val="2"/>
    </font>
    <font>
      <b/>
      <sz val="14"/>
      <color theme="1"/>
      <name val="Calibri"/>
      <family val="2"/>
    </font>
    <font>
      <sz val="22"/>
      <color theme="1"/>
      <name val="Calibri"/>
      <family val="2"/>
    </font>
    <font>
      <b/>
      <sz val="14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81">
    <xf numFmtId="0" fontId="0" fillId="0" borderId="0" xfId="0" applyFont="1" applyAlignment="1">
      <alignment/>
    </xf>
    <xf numFmtId="0" fontId="53" fillId="0" borderId="10" xfId="0" applyFont="1" applyBorder="1" applyAlignment="1">
      <alignment vertical="center"/>
    </xf>
    <xf numFmtId="44" fontId="53" fillId="0" borderId="11" xfId="46" applyFont="1" applyBorder="1" applyAlignment="1">
      <alignment horizontal="center" vertical="center"/>
    </xf>
    <xf numFmtId="0" fontId="53" fillId="0" borderId="11" xfId="0" applyFont="1" applyBorder="1" applyAlignment="1">
      <alignment vertical="center"/>
    </xf>
    <xf numFmtId="44" fontId="53" fillId="0" borderId="11" xfId="0" applyNumberFormat="1" applyFont="1" applyBorder="1" applyAlignment="1">
      <alignment vertical="center"/>
    </xf>
    <xf numFmtId="44" fontId="53" fillId="0" borderId="12" xfId="0" applyNumberFormat="1" applyFont="1" applyBorder="1" applyAlignment="1">
      <alignment vertical="center"/>
    </xf>
    <xf numFmtId="164" fontId="53" fillId="0" borderId="11" xfId="44" applyNumberFormat="1" applyFont="1" applyBorder="1" applyAlignment="1">
      <alignment vertical="center"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vertical="center"/>
    </xf>
    <xf numFmtId="0" fontId="54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vertical="center"/>
    </xf>
    <xf numFmtId="44" fontId="53" fillId="0" borderId="14" xfId="46" applyFont="1" applyBorder="1" applyAlignment="1">
      <alignment horizontal="center" vertical="center"/>
    </xf>
    <xf numFmtId="44" fontId="53" fillId="0" borderId="14" xfId="0" applyNumberFormat="1" applyFont="1" applyBorder="1" applyAlignment="1">
      <alignment vertical="center"/>
    </xf>
    <xf numFmtId="0" fontId="55" fillId="33" borderId="15" xfId="0" applyFon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54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vertical="center" wrapText="1"/>
    </xf>
    <xf numFmtId="44" fontId="53" fillId="0" borderId="13" xfId="46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1" fillId="0" borderId="0" xfId="0" applyFont="1" applyAlignment="1">
      <alignment horizontal="center" vertical="center" wrapText="1"/>
    </xf>
    <xf numFmtId="164" fontId="0" fillId="0" borderId="0" xfId="44" applyNumberFormat="1" applyFont="1" applyAlignment="1">
      <alignment vertical="center"/>
    </xf>
    <xf numFmtId="44" fontId="53" fillId="0" borderId="10" xfId="0" applyNumberFormat="1" applyFont="1" applyBorder="1" applyAlignment="1">
      <alignment vertical="center"/>
    </xf>
    <xf numFmtId="44" fontId="0" fillId="0" borderId="0" xfId="0" applyNumberFormat="1" applyAlignment="1">
      <alignment vertical="center"/>
    </xf>
    <xf numFmtId="0" fontId="54" fillId="0" borderId="11" xfId="0" applyFont="1" applyBorder="1" applyAlignment="1">
      <alignment horizontal="center" vertical="center" wrapText="1"/>
    </xf>
    <xf numFmtId="44" fontId="53" fillId="34" borderId="11" xfId="0" applyNumberFormat="1" applyFont="1" applyFill="1" applyBorder="1" applyAlignment="1">
      <alignment vertical="center"/>
    </xf>
    <xf numFmtId="0" fontId="53" fillId="35" borderId="10" xfId="0" applyFont="1" applyFill="1" applyBorder="1" applyAlignment="1">
      <alignment vertical="center"/>
    </xf>
    <xf numFmtId="0" fontId="53" fillId="35" borderId="11" xfId="0" applyFont="1" applyFill="1" applyBorder="1" applyAlignment="1">
      <alignment vertical="center"/>
    </xf>
    <xf numFmtId="44" fontId="54" fillId="8" borderId="11" xfId="0" applyNumberFormat="1" applyFont="1" applyFill="1" applyBorder="1" applyAlignment="1">
      <alignment vertical="center"/>
    </xf>
    <xf numFmtId="44" fontId="53" fillId="11" borderId="12" xfId="0" applyNumberFormat="1" applyFont="1" applyFill="1" applyBorder="1" applyAlignment="1">
      <alignment vertical="center"/>
    </xf>
    <xf numFmtId="0" fontId="56" fillId="33" borderId="0" xfId="0" applyFont="1" applyFill="1" applyAlignment="1">
      <alignment vertical="center"/>
    </xf>
    <xf numFmtId="44" fontId="53" fillId="0" borderId="11" xfId="46" applyFont="1" applyBorder="1" applyAlignment="1">
      <alignment vertical="center"/>
    </xf>
    <xf numFmtId="44" fontId="53" fillId="0" borderId="14" xfId="46" applyFont="1" applyBorder="1" applyAlignment="1">
      <alignment vertical="center"/>
    </xf>
    <xf numFmtId="0" fontId="57" fillId="0" borderId="0" xfId="0" applyFont="1" applyAlignment="1">
      <alignment vertical="center"/>
    </xf>
    <xf numFmtId="8" fontId="53" fillId="0" borderId="11" xfId="46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164" fontId="53" fillId="0" borderId="14" xfId="44" applyNumberFormat="1" applyFont="1" applyBorder="1" applyAlignment="1">
      <alignment vertical="center"/>
    </xf>
    <xf numFmtId="44" fontId="53" fillId="0" borderId="11" xfId="46" applyFont="1" applyFill="1" applyBorder="1" applyAlignment="1">
      <alignment vertical="center"/>
    </xf>
    <xf numFmtId="44" fontId="53" fillId="36" borderId="11" xfId="0" applyNumberFormat="1" applyFont="1" applyFill="1" applyBorder="1" applyAlignment="1">
      <alignment vertical="center"/>
    </xf>
    <xf numFmtId="44" fontId="58" fillId="36" borderId="12" xfId="0" applyNumberFormat="1" applyFont="1" applyFill="1" applyBorder="1" applyAlignment="1">
      <alignment vertical="center"/>
    </xf>
    <xf numFmtId="44" fontId="58" fillId="36" borderId="17" xfId="0" applyNumberFormat="1" applyFont="1" applyFill="1" applyBorder="1" applyAlignment="1">
      <alignment vertical="center"/>
    </xf>
    <xf numFmtId="44" fontId="54" fillId="11" borderId="12" xfId="0" applyNumberFormat="1" applyFont="1" applyFill="1" applyBorder="1" applyAlignment="1">
      <alignment vertical="center"/>
    </xf>
    <xf numFmtId="44" fontId="54" fillId="36" borderId="12" xfId="0" applyNumberFormat="1" applyFont="1" applyFill="1" applyBorder="1" applyAlignment="1">
      <alignment vertical="center"/>
    </xf>
    <xf numFmtId="0" fontId="59" fillId="33" borderId="12" xfId="0" applyFont="1" applyFill="1" applyBorder="1" applyAlignment="1">
      <alignment horizontal="center" vertical="center" wrapText="1"/>
    </xf>
    <xf numFmtId="44" fontId="60" fillId="0" borderId="12" xfId="0" applyNumberFormat="1" applyFont="1" applyFill="1" applyBorder="1" applyAlignment="1">
      <alignment vertical="center"/>
    </xf>
    <xf numFmtId="0" fontId="61" fillId="0" borderId="0" xfId="0" applyFont="1" applyAlignment="1">
      <alignment vertical="center"/>
    </xf>
    <xf numFmtId="164" fontId="60" fillId="0" borderId="11" xfId="44" applyNumberFormat="1" applyFont="1" applyBorder="1" applyAlignment="1">
      <alignment vertical="center"/>
    </xf>
    <xf numFmtId="44" fontId="60" fillId="0" borderId="11" xfId="46" applyFont="1" applyFill="1" applyBorder="1" applyAlignment="1" quotePrefix="1">
      <alignment vertical="center"/>
    </xf>
    <xf numFmtId="44" fontId="60" fillId="0" borderId="18" xfId="0" applyNumberFormat="1" applyFont="1" applyFill="1" applyBorder="1" applyAlignment="1">
      <alignment vertical="center"/>
    </xf>
    <xf numFmtId="0" fontId="62" fillId="0" borderId="0" xfId="0" applyFont="1" applyFill="1" applyAlignment="1">
      <alignment vertical="center"/>
    </xf>
    <xf numFmtId="164" fontId="63" fillId="33" borderId="11" xfId="44" applyNumberFormat="1" applyFont="1" applyFill="1" applyBorder="1" applyAlignment="1">
      <alignment vertical="center"/>
    </xf>
    <xf numFmtId="0" fontId="64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167" fontId="64" fillId="33" borderId="0" xfId="46" applyNumberFormat="1" applyFont="1" applyFill="1" applyAlignment="1">
      <alignment vertical="center"/>
    </xf>
    <xf numFmtId="0" fontId="51" fillId="33" borderId="15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63" fillId="33" borderId="20" xfId="0" applyFont="1" applyFill="1" applyBorder="1" applyAlignment="1">
      <alignment horizontal="centerContinuous" vertical="center"/>
    </xf>
    <xf numFmtId="0" fontId="0" fillId="33" borderId="19" xfId="0" applyFill="1" applyBorder="1" applyAlignment="1">
      <alignment horizontal="centerContinuous" vertical="center"/>
    </xf>
    <xf numFmtId="0" fontId="0" fillId="33" borderId="21" xfId="0" applyFill="1" applyBorder="1" applyAlignment="1">
      <alignment horizontal="centerContinuous" vertical="center"/>
    </xf>
    <xf numFmtId="0" fontId="63" fillId="37" borderId="20" xfId="0" applyFont="1" applyFill="1" applyBorder="1" applyAlignment="1">
      <alignment horizontal="centerContinuous" vertical="center"/>
    </xf>
    <xf numFmtId="0" fontId="0" fillId="37" borderId="19" xfId="0" applyFill="1" applyBorder="1" applyAlignment="1">
      <alignment horizontal="centerContinuous" vertical="center"/>
    </xf>
    <xf numFmtId="0" fontId="0" fillId="37" borderId="21" xfId="0" applyFill="1" applyBorder="1" applyAlignment="1">
      <alignment horizontal="centerContinuous" vertical="center"/>
    </xf>
    <xf numFmtId="44" fontId="54" fillId="33" borderId="10" xfId="0" applyNumberFormat="1" applyFont="1" applyFill="1" applyBorder="1" applyAlignment="1">
      <alignment vertical="center"/>
    </xf>
    <xf numFmtId="44" fontId="54" fillId="23" borderId="12" xfId="0" applyNumberFormat="1" applyFont="1" applyFill="1" applyBorder="1" applyAlignment="1">
      <alignment vertical="center"/>
    </xf>
    <xf numFmtId="0" fontId="63" fillId="33" borderId="20" xfId="0" applyFont="1" applyFill="1" applyBorder="1" applyAlignment="1" quotePrefix="1">
      <alignment horizontal="centerContinuous" vertical="center"/>
    </xf>
    <xf numFmtId="0" fontId="51" fillId="23" borderId="22" xfId="0" applyFont="1" applyFill="1" applyBorder="1" applyAlignment="1">
      <alignment horizontal="center" vertical="center" wrapText="1"/>
    </xf>
    <xf numFmtId="10" fontId="65" fillId="33" borderId="0" xfId="0" applyNumberFormat="1" applyFont="1" applyFill="1" applyAlignment="1">
      <alignment horizontal="center" vertical="center"/>
    </xf>
    <xf numFmtId="0" fontId="63" fillId="37" borderId="20" xfId="0" applyFont="1" applyFill="1" applyBorder="1" applyAlignment="1" quotePrefix="1">
      <alignment horizontal="centerContinuous" vertical="center"/>
    </xf>
    <xf numFmtId="0" fontId="66" fillId="33" borderId="0" xfId="0" applyFont="1" applyFill="1" applyAlignment="1">
      <alignment horizontal="justify" vertical="center" wrapText="1"/>
    </xf>
    <xf numFmtId="0" fontId="67" fillId="33" borderId="0" xfId="0" applyFont="1" applyFill="1" applyAlignment="1">
      <alignment vertical="center"/>
    </xf>
    <xf numFmtId="0" fontId="55" fillId="33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8" fillId="0" borderId="0" xfId="0" applyFont="1" applyAlignment="1">
      <alignment horizontal="justify" vertical="center" wrapText="1"/>
    </xf>
    <xf numFmtId="0" fontId="69" fillId="0" borderId="0" xfId="0" applyFont="1" applyAlignment="1">
      <alignment vertical="center"/>
    </xf>
    <xf numFmtId="0" fontId="66" fillId="0" borderId="0" xfId="0" applyFont="1" applyAlignment="1">
      <alignment horizontal="justify" vertical="center" wrapText="1"/>
    </xf>
    <xf numFmtId="0" fontId="67" fillId="0" borderId="0" xfId="0" applyFont="1" applyAlignment="1">
      <alignment vertical="center"/>
    </xf>
    <xf numFmtId="0" fontId="64" fillId="33" borderId="0" xfId="0" applyFont="1" applyFill="1" applyAlignment="1" quotePrefix="1">
      <alignment vertical="center"/>
    </xf>
    <xf numFmtId="0" fontId="70" fillId="33" borderId="0" xfId="0" applyFont="1" applyFill="1" applyAlignment="1">
      <alignment vertical="center"/>
    </xf>
    <xf numFmtId="0" fontId="53" fillId="0" borderId="11" xfId="0" applyFont="1" applyFill="1" applyBorder="1" applyAlignment="1">
      <alignment vertical="center"/>
    </xf>
    <xf numFmtId="0" fontId="54" fillId="33" borderId="11" xfId="0" applyFont="1" applyFill="1" applyBorder="1" applyAlignment="1">
      <alignment vertical="center"/>
    </xf>
    <xf numFmtId="44" fontId="71" fillId="36" borderId="12" xfId="0" applyNumberFormat="1" applyFont="1" applyFill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C1:AE74"/>
  <sheetViews>
    <sheetView tabSelected="1" zoomScale="65" zoomScaleNormal="65" zoomScalePageLayoutView="0" workbookViewId="0" topLeftCell="C7">
      <selection activeCell="C82" sqref="C82"/>
    </sheetView>
  </sheetViews>
  <sheetFormatPr defaultColWidth="11.421875" defaultRowHeight="15"/>
  <cols>
    <col min="1" max="2" width="0" style="18" hidden="1" customWidth="1"/>
    <col min="3" max="3" width="12.57421875" style="18" bestFit="1" customWidth="1"/>
    <col min="4" max="4" width="14.421875" style="18" bestFit="1" customWidth="1"/>
    <col min="5" max="5" width="15.421875" style="18" bestFit="1" customWidth="1"/>
    <col min="6" max="6" width="14.140625" style="18" bestFit="1" customWidth="1"/>
    <col min="7" max="7" width="17.57421875" style="18" bestFit="1" customWidth="1"/>
    <col min="8" max="8" width="12.8515625" style="18" bestFit="1" customWidth="1"/>
    <col min="9" max="9" width="15.140625" style="18" bestFit="1" customWidth="1"/>
    <col min="10" max="10" width="13.140625" style="18" bestFit="1" customWidth="1"/>
    <col min="11" max="11" width="3.28125" style="18" customWidth="1"/>
    <col min="12" max="12" width="14.140625" style="18" bestFit="1" customWidth="1"/>
    <col min="13" max="13" width="15.421875" style="18" bestFit="1" customWidth="1"/>
    <col min="14" max="14" width="18.140625" style="18" bestFit="1" customWidth="1"/>
    <col min="15" max="15" width="16.140625" style="18" customWidth="1"/>
    <col min="16" max="16" width="15.421875" style="18" bestFit="1" customWidth="1"/>
    <col min="17" max="17" width="6.8515625" style="18" customWidth="1"/>
    <col min="18" max="18" width="26.8515625" style="18" customWidth="1"/>
    <col min="19" max="19" width="21.8515625" style="18" customWidth="1"/>
    <col min="20" max="20" width="21.140625" style="18" customWidth="1"/>
    <col min="21" max="21" width="7.57421875" style="18" customWidth="1"/>
    <col min="22" max="26" width="11.421875" style="18" customWidth="1"/>
    <col min="27" max="27" width="7.7109375" style="18" customWidth="1"/>
    <col min="28" max="30" width="11.421875" style="18" customWidth="1"/>
    <col min="31" max="31" width="12.421875" style="18" customWidth="1"/>
    <col min="32" max="16384" width="11.421875" style="18" customWidth="1"/>
  </cols>
  <sheetData>
    <row r="1" spans="3:15" ht="23.25">
      <c r="C1" s="32"/>
      <c r="G1" s="29" t="s">
        <v>61</v>
      </c>
      <c r="H1" s="29">
        <v>0.2809</v>
      </c>
      <c r="N1" s="29" t="s">
        <v>61</v>
      </c>
      <c r="O1" s="29">
        <v>0.0405</v>
      </c>
    </row>
    <row r="2" ht="15.75" thickBot="1"/>
    <row r="3" spans="3:19" ht="35.25" customHeight="1" thickBot="1">
      <c r="C3" s="69" t="s">
        <v>64</v>
      </c>
      <c r="D3" s="70"/>
      <c r="E3" s="70"/>
      <c r="F3" s="70"/>
      <c r="G3" s="70"/>
      <c r="H3" s="70"/>
      <c r="I3" s="70"/>
      <c r="J3" s="71"/>
      <c r="L3" s="13" t="s">
        <v>65</v>
      </c>
      <c r="M3" s="14"/>
      <c r="N3" s="14"/>
      <c r="O3" s="14"/>
      <c r="P3" s="14"/>
      <c r="S3" s="65">
        <v>0.0601</v>
      </c>
    </row>
    <row r="4" spans="3:20" ht="57" thickBot="1">
      <c r="C4" s="1"/>
      <c r="D4" s="7" t="s">
        <v>62</v>
      </c>
      <c r="E4" s="7" t="s">
        <v>0</v>
      </c>
      <c r="F4" s="7" t="s">
        <v>74</v>
      </c>
      <c r="G4" s="8" t="s">
        <v>1</v>
      </c>
      <c r="H4" s="23" t="s">
        <v>67</v>
      </c>
      <c r="I4" s="16" t="s">
        <v>63</v>
      </c>
      <c r="J4" s="9" t="s">
        <v>69</v>
      </c>
      <c r="K4" s="19"/>
      <c r="L4" s="15" t="s">
        <v>62</v>
      </c>
      <c r="M4" s="7" t="s">
        <v>0</v>
      </c>
      <c r="N4" s="23" t="s">
        <v>68</v>
      </c>
      <c r="O4" s="23" t="s">
        <v>70</v>
      </c>
      <c r="P4" s="9" t="s">
        <v>71</v>
      </c>
      <c r="R4" s="42" t="s">
        <v>66</v>
      </c>
      <c r="S4" s="53" t="s">
        <v>76</v>
      </c>
      <c r="T4" s="64" t="s">
        <v>77</v>
      </c>
    </row>
    <row r="5" spans="3:31" ht="46.5" customHeight="1" thickBot="1">
      <c r="C5" s="1" t="s">
        <v>2</v>
      </c>
      <c r="D5" s="2">
        <v>1800</v>
      </c>
      <c r="E5" s="2">
        <f>D5</f>
        <v>1800</v>
      </c>
      <c r="F5" s="2">
        <v>1521.22</v>
      </c>
      <c r="G5" s="2">
        <f>F5</f>
        <v>1521.22</v>
      </c>
      <c r="H5" s="78">
        <f>ROUND($H$1/0.6*((1.6*G5/E5)-1),4)</f>
        <v>0.1649</v>
      </c>
      <c r="I5" s="4">
        <f>H5*E5</f>
        <v>296.82</v>
      </c>
      <c r="J5" s="28">
        <f>I5</f>
        <v>296.82</v>
      </c>
      <c r="L5" s="25"/>
      <c r="M5" s="26"/>
      <c r="N5" s="26"/>
      <c r="O5" s="26"/>
      <c r="P5" s="34"/>
      <c r="R5" s="40">
        <f aca="true" t="shared" si="0" ref="R5:R13">J5</f>
        <v>296.82</v>
      </c>
      <c r="S5" s="61">
        <f>R5*6.01/28.09</f>
        <v>63.506165895336416</v>
      </c>
      <c r="T5" s="62">
        <f>R5-S5</f>
        <v>233.31383410466358</v>
      </c>
      <c r="V5" s="55" t="s">
        <v>79</v>
      </c>
      <c r="W5" s="56"/>
      <c r="X5" s="56"/>
      <c r="Y5" s="56"/>
      <c r="Z5" s="57"/>
      <c r="AA5" s="54"/>
      <c r="AB5" s="58" t="s">
        <v>81</v>
      </c>
      <c r="AC5" s="59"/>
      <c r="AD5" s="59"/>
      <c r="AE5" s="60"/>
    </row>
    <row r="6" spans="3:20" ht="46.5" customHeight="1">
      <c r="C6" s="1" t="s">
        <v>3</v>
      </c>
      <c r="D6" s="2">
        <v>2000</v>
      </c>
      <c r="E6" s="2">
        <f>E5+D6</f>
        <v>3800</v>
      </c>
      <c r="F6" s="2">
        <v>1521.22</v>
      </c>
      <c r="G6" s="2">
        <f>G5+F6</f>
        <v>3042.44</v>
      </c>
      <c r="H6" s="79">
        <f aca="true" t="shared" si="1" ref="H6:H17">ROUND($H$1/0.6*((1.6*G6/E6)-1),4)</f>
        <v>0.1316</v>
      </c>
      <c r="I6" s="4">
        <f aca="true" t="shared" si="2" ref="I6:I17">H6*E6</f>
        <v>500.08</v>
      </c>
      <c r="J6" s="28">
        <f>I6-I5</f>
        <v>203.26</v>
      </c>
      <c r="L6" s="25"/>
      <c r="M6" s="26"/>
      <c r="N6" s="26"/>
      <c r="O6" s="26"/>
      <c r="P6" s="34"/>
      <c r="R6" s="40">
        <f t="shared" si="0"/>
        <v>203.26</v>
      </c>
      <c r="S6" s="21">
        <f>R6*6.01/28.09</f>
        <v>43.48852260590957</v>
      </c>
      <c r="T6" s="5">
        <f>R6-S6</f>
        <v>159.77147739409043</v>
      </c>
    </row>
    <row r="7" spans="3:20" ht="46.5" customHeight="1">
      <c r="C7" s="1" t="s">
        <v>4</v>
      </c>
      <c r="D7" s="2">
        <v>1800</v>
      </c>
      <c r="E7" s="2">
        <f aca="true" t="shared" si="3" ref="E7:E17">E6+D7</f>
        <v>5600</v>
      </c>
      <c r="F7" s="2">
        <v>1521.22</v>
      </c>
      <c r="G7" s="2">
        <f aca="true" t="shared" si="4" ref="G7:G17">G6+F7</f>
        <v>4563.66</v>
      </c>
      <c r="H7" s="3">
        <f t="shared" si="1"/>
        <v>0.1423</v>
      </c>
      <c r="I7" s="4">
        <f t="shared" si="2"/>
        <v>796.8800000000001</v>
      </c>
      <c r="J7" s="28">
        <f>I7-I6</f>
        <v>296.8000000000001</v>
      </c>
      <c r="L7" s="25"/>
      <c r="M7" s="26"/>
      <c r="N7" s="26"/>
      <c r="O7" s="26"/>
      <c r="P7" s="34"/>
      <c r="R7" s="40">
        <f t="shared" si="0"/>
        <v>296.8000000000001</v>
      </c>
      <c r="S7" s="21">
        <f>R7*6.01/28.09</f>
        <v>63.50188679245286</v>
      </c>
      <c r="T7" s="5">
        <f>R7-S7</f>
        <v>233.29811320754726</v>
      </c>
    </row>
    <row r="8" spans="3:20" ht="46.5" customHeight="1">
      <c r="C8" s="1" t="s">
        <v>5</v>
      </c>
      <c r="D8" s="2">
        <v>1800</v>
      </c>
      <c r="E8" s="2">
        <f t="shared" si="3"/>
        <v>7400</v>
      </c>
      <c r="F8" s="2">
        <v>1521.22</v>
      </c>
      <c r="G8" s="2">
        <f t="shared" si="4"/>
        <v>6084.88</v>
      </c>
      <c r="H8" s="3">
        <f t="shared" si="1"/>
        <v>0.1478</v>
      </c>
      <c r="I8" s="4">
        <f t="shared" si="2"/>
        <v>1093.7199999999998</v>
      </c>
      <c r="J8" s="28">
        <f>I8-I7</f>
        <v>296.8399999999997</v>
      </c>
      <c r="L8" s="25"/>
      <c r="M8" s="26"/>
      <c r="N8" s="26"/>
      <c r="O8" s="26"/>
      <c r="P8" s="34"/>
      <c r="R8" s="40">
        <f t="shared" si="0"/>
        <v>296.8399999999997</v>
      </c>
      <c r="S8" s="21">
        <f>R8*6.01/28.09</f>
        <v>63.51044499821994</v>
      </c>
      <c r="T8" s="5">
        <f>R8-S8</f>
        <v>233.32955500177974</v>
      </c>
    </row>
    <row r="9" spans="3:20" ht="46.5" customHeight="1">
      <c r="C9" s="1" t="s">
        <v>6</v>
      </c>
      <c r="D9" s="2">
        <v>1800</v>
      </c>
      <c r="E9" s="2">
        <f t="shared" si="3"/>
        <v>9200</v>
      </c>
      <c r="F9" s="2">
        <v>1521.22</v>
      </c>
      <c r="G9" s="2">
        <f t="shared" si="4"/>
        <v>7606.1</v>
      </c>
      <c r="H9" s="3">
        <f t="shared" si="1"/>
        <v>0.1511</v>
      </c>
      <c r="I9" s="4">
        <f t="shared" si="2"/>
        <v>1390.1200000000001</v>
      </c>
      <c r="J9" s="28">
        <f>I9-I8</f>
        <v>296.4000000000003</v>
      </c>
      <c r="L9" s="25"/>
      <c r="M9" s="26"/>
      <c r="N9" s="26"/>
      <c r="O9" s="26"/>
      <c r="P9" s="34"/>
      <c r="R9" s="40">
        <f t="shared" si="0"/>
        <v>296.4000000000003</v>
      </c>
      <c r="S9" s="21">
        <f>R9*6.01/28.09</f>
        <v>63.41630473478113</v>
      </c>
      <c r="T9" s="5">
        <f>R9-S9</f>
        <v>232.98369526521918</v>
      </c>
    </row>
    <row r="10" spans="3:20" ht="46.5" customHeight="1">
      <c r="C10" s="1" t="s">
        <v>7</v>
      </c>
      <c r="D10" s="2">
        <v>1800</v>
      </c>
      <c r="E10" s="2">
        <f t="shared" si="3"/>
        <v>11000</v>
      </c>
      <c r="F10" s="2">
        <v>1521.22</v>
      </c>
      <c r="G10" s="2">
        <f t="shared" si="4"/>
        <v>9127.32</v>
      </c>
      <c r="H10" s="3">
        <f t="shared" si="1"/>
        <v>0.1534</v>
      </c>
      <c r="I10" s="4">
        <f t="shared" si="2"/>
        <v>1687.4</v>
      </c>
      <c r="J10" s="28">
        <f>I10-I9</f>
        <v>297.28</v>
      </c>
      <c r="L10" s="25"/>
      <c r="M10" s="26"/>
      <c r="N10" s="26"/>
      <c r="O10" s="26"/>
      <c r="P10" s="34"/>
      <c r="R10" s="40">
        <f t="shared" si="0"/>
        <v>297.28</v>
      </c>
      <c r="S10" s="21">
        <f>R10*6.01/28.09</f>
        <v>63.60458526165895</v>
      </c>
      <c r="T10" s="5">
        <f>R10-S10</f>
        <v>233.67541473834103</v>
      </c>
    </row>
    <row r="11" spans="3:20" ht="46.5" customHeight="1">
      <c r="C11" s="1" t="s">
        <v>8</v>
      </c>
      <c r="D11" s="2">
        <v>1800</v>
      </c>
      <c r="E11" s="2">
        <f t="shared" si="3"/>
        <v>12800</v>
      </c>
      <c r="F11" s="2">
        <v>1521.22</v>
      </c>
      <c r="G11" s="2">
        <f t="shared" si="4"/>
        <v>10648.539999999999</v>
      </c>
      <c r="H11" s="3">
        <f t="shared" si="1"/>
        <v>0.155</v>
      </c>
      <c r="I11" s="4">
        <f t="shared" si="2"/>
        <v>1984</v>
      </c>
      <c r="J11" s="28">
        <f>I11-I10</f>
        <v>296.5999999999999</v>
      </c>
      <c r="L11" s="25"/>
      <c r="M11" s="26"/>
      <c r="N11" s="26"/>
      <c r="O11" s="26"/>
      <c r="P11" s="34"/>
      <c r="R11" s="40">
        <f t="shared" si="0"/>
        <v>296.5999999999999</v>
      </c>
      <c r="S11" s="21">
        <f>R11*6.01/28.09</f>
        <v>63.45909576361692</v>
      </c>
      <c r="T11" s="5">
        <f>R11-S11</f>
        <v>233.140904236383</v>
      </c>
    </row>
    <row r="12" spans="3:20" ht="46.5" customHeight="1">
      <c r="C12" s="1" t="s">
        <v>9</v>
      </c>
      <c r="D12" s="2">
        <v>1800</v>
      </c>
      <c r="E12" s="2">
        <f t="shared" si="3"/>
        <v>14600</v>
      </c>
      <c r="F12" s="2">
        <v>1521.22</v>
      </c>
      <c r="G12" s="2">
        <f t="shared" si="4"/>
        <v>12169.759999999998</v>
      </c>
      <c r="H12" s="3">
        <f t="shared" si="1"/>
        <v>0.1562</v>
      </c>
      <c r="I12" s="4">
        <f t="shared" si="2"/>
        <v>2280.52</v>
      </c>
      <c r="J12" s="28">
        <f>I12-I11</f>
        <v>296.52</v>
      </c>
      <c r="L12" s="25"/>
      <c r="M12" s="26"/>
      <c r="N12" s="26"/>
      <c r="O12" s="26"/>
      <c r="P12" s="34"/>
      <c r="R12" s="40">
        <f t="shared" si="0"/>
        <v>296.52</v>
      </c>
      <c r="S12" s="21">
        <f>R12*6.01/28.09</f>
        <v>63.44197935208258</v>
      </c>
      <c r="T12" s="5">
        <f>R12-S12</f>
        <v>233.0780206479174</v>
      </c>
    </row>
    <row r="13" spans="3:20" ht="46.5" customHeight="1" thickBot="1">
      <c r="C13" s="1" t="s">
        <v>10</v>
      </c>
      <c r="D13" s="2">
        <v>1800</v>
      </c>
      <c r="E13" s="2">
        <f t="shared" si="3"/>
        <v>16400</v>
      </c>
      <c r="F13" s="2">
        <v>1521.22</v>
      </c>
      <c r="G13" s="2">
        <f t="shared" si="4"/>
        <v>13690.979999999998</v>
      </c>
      <c r="H13" s="3">
        <f t="shared" si="1"/>
        <v>0.1572</v>
      </c>
      <c r="I13" s="27">
        <f t="shared" si="2"/>
        <v>2578.08</v>
      </c>
      <c r="J13" s="28">
        <f>I13-I12</f>
        <v>297.55999999999995</v>
      </c>
      <c r="L13" s="25"/>
      <c r="M13" s="26"/>
      <c r="N13" s="26"/>
      <c r="O13" s="26"/>
      <c r="P13" s="34"/>
      <c r="R13" s="40">
        <f t="shared" si="0"/>
        <v>297.55999999999995</v>
      </c>
      <c r="S13" s="21">
        <f>R13*6.01/28.09</f>
        <v>63.66449270202918</v>
      </c>
      <c r="T13" s="5">
        <f>R13-S13</f>
        <v>233.89550729797077</v>
      </c>
    </row>
    <row r="14" spans="3:31" ht="46.5" customHeight="1" thickBot="1">
      <c r="C14" s="1" t="s">
        <v>72</v>
      </c>
      <c r="D14" s="2">
        <v>1800</v>
      </c>
      <c r="E14" s="2">
        <f>E13+D14</f>
        <v>18200</v>
      </c>
      <c r="F14" s="2">
        <v>1521.22</v>
      </c>
      <c r="G14" s="2">
        <f>G13+F14</f>
        <v>15212.199999999997</v>
      </c>
      <c r="H14" s="3">
        <f t="shared" si="1"/>
        <v>0.1579</v>
      </c>
      <c r="I14" s="37">
        <f t="shared" si="2"/>
        <v>2873.78</v>
      </c>
      <c r="J14" s="5">
        <f>I14-I13</f>
        <v>295.7000000000003</v>
      </c>
      <c r="K14" s="20"/>
      <c r="L14" s="21">
        <f>D14</f>
        <v>1800</v>
      </c>
      <c r="M14" s="24">
        <f>L14</f>
        <v>1800</v>
      </c>
      <c r="N14" s="49">
        <f>ROUND($O$1/0.6*((1.6*G14/E14)-1),4)</f>
        <v>0.0228</v>
      </c>
      <c r="O14" s="36">
        <f>N14*M14</f>
        <v>41.04</v>
      </c>
      <c r="P14" s="37">
        <f>O14</f>
        <v>41.04</v>
      </c>
      <c r="R14" s="41">
        <f>P14+J14</f>
        <v>336.7400000000003</v>
      </c>
      <c r="S14" s="61">
        <f>R14*6.01/32.14</f>
        <v>62.968494088363464</v>
      </c>
      <c r="T14" s="62">
        <f>R14-S14</f>
        <v>273.77150591163684</v>
      </c>
      <c r="V14" s="63" t="s">
        <v>80</v>
      </c>
      <c r="W14" s="56"/>
      <c r="X14" s="56"/>
      <c r="Y14" s="56"/>
      <c r="Z14" s="57"/>
      <c r="AA14" s="54"/>
      <c r="AB14" s="58" t="s">
        <v>82</v>
      </c>
      <c r="AC14" s="59"/>
      <c r="AD14" s="59"/>
      <c r="AE14" s="60"/>
    </row>
    <row r="15" spans="3:21" ht="46.5" customHeight="1">
      <c r="C15" s="1"/>
      <c r="D15" s="2"/>
      <c r="E15" s="2"/>
      <c r="F15" s="2"/>
      <c r="G15" s="2"/>
      <c r="H15" s="3"/>
      <c r="I15" s="37"/>
      <c r="J15" s="5"/>
      <c r="K15" s="20"/>
      <c r="L15" s="21"/>
      <c r="M15" s="24"/>
      <c r="N15" s="45">
        <v>0.0228</v>
      </c>
      <c r="O15" s="46" t="s">
        <v>73</v>
      </c>
      <c r="P15" s="47"/>
      <c r="Q15" s="48"/>
      <c r="R15" s="43"/>
      <c r="S15" s="21"/>
      <c r="T15" s="5"/>
      <c r="U15" s="44"/>
    </row>
    <row r="16" spans="3:20" ht="46.5" customHeight="1" thickBot="1">
      <c r="C16" s="1" t="s">
        <v>11</v>
      </c>
      <c r="D16" s="2">
        <v>1800</v>
      </c>
      <c r="E16" s="2">
        <f>E14+D16</f>
        <v>20000</v>
      </c>
      <c r="F16" s="33">
        <v>1521.22</v>
      </c>
      <c r="G16" s="2">
        <f>G14+F16</f>
        <v>16733.42</v>
      </c>
      <c r="H16" s="3">
        <f t="shared" si="1"/>
        <v>0.1586</v>
      </c>
      <c r="I16" s="37">
        <f t="shared" si="2"/>
        <v>3172</v>
      </c>
      <c r="J16" s="5">
        <f>I16-I14</f>
        <v>298.2199999999998</v>
      </c>
      <c r="K16" s="20"/>
      <c r="L16" s="21">
        <f>D16</f>
        <v>1800</v>
      </c>
      <c r="M16" s="4">
        <f>M14+L16</f>
        <v>3600</v>
      </c>
      <c r="N16" s="6">
        <f>ROUND($O$1/0.6*((1.6*G16/E16)-1),4)</f>
        <v>0.0229</v>
      </c>
      <c r="O16" s="30">
        <f>N16*M16</f>
        <v>82.44</v>
      </c>
      <c r="P16" s="38">
        <f>O16-O14</f>
        <v>41.4</v>
      </c>
      <c r="R16" s="41">
        <f>P16+J16</f>
        <v>339.6199999999998</v>
      </c>
      <c r="S16" s="21">
        <f>R16*6.01/32.14</f>
        <v>63.50703795892964</v>
      </c>
      <c r="T16" s="5">
        <f>R16-S16</f>
        <v>276.11296204107015</v>
      </c>
    </row>
    <row r="17" spans="3:31" ht="46.5" customHeight="1" thickBot="1">
      <c r="C17" s="10" t="s">
        <v>12</v>
      </c>
      <c r="D17" s="11">
        <v>3000</v>
      </c>
      <c r="E17" s="11">
        <f t="shared" si="3"/>
        <v>23000</v>
      </c>
      <c r="F17" s="11">
        <v>1521.22</v>
      </c>
      <c r="G17" s="2">
        <f t="shared" si="4"/>
        <v>18254.64</v>
      </c>
      <c r="H17" s="3">
        <f t="shared" si="1"/>
        <v>0.1264</v>
      </c>
      <c r="I17" s="37">
        <f t="shared" si="2"/>
        <v>2907.2000000000003</v>
      </c>
      <c r="J17" s="5">
        <f>I17-I16</f>
        <v>-264.7999999999997</v>
      </c>
      <c r="K17" s="22"/>
      <c r="L17" s="17">
        <f>D17</f>
        <v>3000</v>
      </c>
      <c r="M17" s="12">
        <f>M16+L17</f>
        <v>6600</v>
      </c>
      <c r="N17" s="35">
        <f>ROUND($O$1/0.6*((1.6*G17/E17)-1),4)</f>
        <v>0.0182</v>
      </c>
      <c r="O17" s="31">
        <f>N17*M17</f>
        <v>120.12</v>
      </c>
      <c r="P17" s="39">
        <f>O17-O16</f>
        <v>37.68000000000001</v>
      </c>
      <c r="R17" s="80">
        <f>P17+J17</f>
        <v>-227.11999999999972</v>
      </c>
      <c r="S17" s="61">
        <f>R17*6.01/32.14</f>
        <v>-42.47016801493461</v>
      </c>
      <c r="T17" s="62">
        <f>R17-S17</f>
        <v>-184.6498319850651</v>
      </c>
      <c r="V17" s="63" t="s">
        <v>78</v>
      </c>
      <c r="W17" s="56"/>
      <c r="X17" s="56"/>
      <c r="Y17" s="56"/>
      <c r="Z17" s="57"/>
      <c r="AA17" s="54"/>
      <c r="AB17" s="66" t="s">
        <v>83</v>
      </c>
      <c r="AC17" s="59"/>
      <c r="AD17" s="59"/>
      <c r="AE17" s="60"/>
    </row>
    <row r="18" spans="15:18" ht="28.5">
      <c r="O18" s="50" t="s">
        <v>75</v>
      </c>
      <c r="P18" s="51"/>
      <c r="Q18" s="51"/>
      <c r="R18" s="52">
        <f>SUM(R5:R14)+R16+R17</f>
        <v>3027.32</v>
      </c>
    </row>
    <row r="19" ht="15" hidden="1"/>
    <row r="20" spans="4:18" ht="15" customHeight="1" hidden="1">
      <c r="D20" s="72" t="s">
        <v>13</v>
      </c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</row>
    <row r="21" spans="4:23" ht="18.75" hidden="1">
      <c r="D21" s="67" t="s">
        <v>14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U21" s="18">
        <v>32.375</v>
      </c>
      <c r="W21" s="18">
        <v>351.5</v>
      </c>
    </row>
    <row r="22" spans="4:23" ht="18.75" hidden="1">
      <c r="D22" s="67" t="s">
        <v>15</v>
      </c>
      <c r="E22" s="68"/>
      <c r="F22" s="68"/>
      <c r="G22" s="68"/>
      <c r="H22" s="68"/>
      <c r="I22" s="68">
        <f>0.2809+0.0405</f>
        <v>0.32139999999999996</v>
      </c>
      <c r="J22" s="68"/>
      <c r="K22" s="68"/>
      <c r="L22" s="68"/>
      <c r="M22" s="68"/>
      <c r="N22" s="68"/>
      <c r="O22" s="68"/>
      <c r="P22" s="68"/>
      <c r="Q22" s="68"/>
      <c r="R22" s="68"/>
      <c r="U22" s="18">
        <v>34.82499999999999</v>
      </c>
      <c r="W22" s="18">
        <v>356.4749999999996</v>
      </c>
    </row>
    <row r="23" spans="4:23" ht="18.75" customHeight="1" hidden="1">
      <c r="D23" s="72" t="s">
        <v>16</v>
      </c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U23" s="18">
        <v>30.30000000000001</v>
      </c>
      <c r="W23" s="18">
        <v>-236.07499999999953</v>
      </c>
    </row>
    <row r="24" spans="4:18" ht="18.75" hidden="1">
      <c r="D24" s="67" t="s">
        <v>17</v>
      </c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4:18" ht="18.75" hidden="1">
      <c r="D25" s="67" t="s">
        <v>18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4:18" ht="18.75" hidden="1">
      <c r="D26" s="72" t="s">
        <v>19</v>
      </c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</row>
    <row r="27" spans="4:18" ht="18.75" hidden="1">
      <c r="D27" s="67" t="s">
        <v>20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4:18" ht="18.75" hidden="1">
      <c r="D28" s="67" t="s">
        <v>21</v>
      </c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4:18" ht="18.75" hidden="1">
      <c r="D29" s="72" t="s">
        <v>22</v>
      </c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</row>
    <row r="30" spans="4:18" ht="18.75" hidden="1">
      <c r="D30" s="67" t="s">
        <v>23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4:18" ht="15" customHeight="1" hidden="1">
      <c r="D31" s="67" t="s">
        <v>24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4:18" ht="18.75" hidden="1">
      <c r="D32" s="72" t="s">
        <v>25</v>
      </c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</row>
    <row r="33" spans="4:18" ht="18.75" hidden="1">
      <c r="D33" s="67" t="s">
        <v>26</v>
      </c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4:18" ht="18.75" hidden="1">
      <c r="D34" s="67" t="s">
        <v>27</v>
      </c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4:18" ht="18.75" hidden="1">
      <c r="D35" s="72" t="s">
        <v>28</v>
      </c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</row>
    <row r="36" spans="4:18" ht="18.75" hidden="1">
      <c r="D36" s="67" t="s">
        <v>29</v>
      </c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4:18" ht="18.75" hidden="1">
      <c r="D37" s="67" t="s">
        <v>30</v>
      </c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4:18" ht="18.75" hidden="1">
      <c r="D38" s="72" t="s">
        <v>31</v>
      </c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</row>
    <row r="39" spans="4:18" ht="18.75" hidden="1">
      <c r="D39" s="67" t="s">
        <v>32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4:18" ht="18.75" hidden="1">
      <c r="D40" s="67" t="s">
        <v>33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4:18" ht="18.75" hidden="1">
      <c r="D41" s="72" t="s">
        <v>34</v>
      </c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</row>
    <row r="42" spans="4:18" ht="18.75" hidden="1">
      <c r="D42" s="67" t="s">
        <v>35</v>
      </c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4:18" ht="18.75" hidden="1">
      <c r="D43" s="67" t="s">
        <v>36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4:18" ht="18.75" hidden="1">
      <c r="D44" s="72" t="s">
        <v>37</v>
      </c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</row>
    <row r="45" spans="4:18" ht="18.75" hidden="1">
      <c r="D45" s="67" t="s">
        <v>38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4:18" ht="18.75" hidden="1">
      <c r="D46" s="67" t="s">
        <v>39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4:18" ht="18.75" hidden="1">
      <c r="D47" s="72" t="s">
        <v>40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</row>
    <row r="48" spans="4:18" ht="18.75" hidden="1">
      <c r="D48" s="74" t="s">
        <v>41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</row>
    <row r="49" spans="4:18" ht="18.75" hidden="1">
      <c r="D49" s="74" t="s">
        <v>42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</row>
    <row r="50" spans="4:18" ht="18.75" hidden="1">
      <c r="D50" s="74" t="s">
        <v>43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</row>
    <row r="51" spans="4:18" ht="18.75" hidden="1">
      <c r="D51" s="74" t="s">
        <v>44</v>
      </c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</row>
    <row r="52" spans="4:18" ht="18.75" hidden="1">
      <c r="D52" s="74" t="s">
        <v>45</v>
      </c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</row>
    <row r="53" spans="4:18" ht="18.75" hidden="1">
      <c r="D53" s="74" t="s">
        <v>46</v>
      </c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</row>
    <row r="54" spans="4:18" ht="18.75" hidden="1">
      <c r="D54" s="74" t="s">
        <v>47</v>
      </c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</row>
    <row r="55" spans="3:18" ht="18.75" hidden="1">
      <c r="C55" s="72" t="s">
        <v>48</v>
      </c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</row>
    <row r="56" spans="3:18" ht="18.75" hidden="1">
      <c r="C56" s="74" t="s">
        <v>41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</row>
    <row r="57" spans="3:18" ht="18.75" hidden="1">
      <c r="C57" s="74" t="s">
        <v>49</v>
      </c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</row>
    <row r="58" spans="3:18" ht="18.75" hidden="1">
      <c r="C58" s="74" t="s">
        <v>50</v>
      </c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</row>
    <row r="59" spans="3:18" ht="18.75" hidden="1">
      <c r="C59" s="74" t="s">
        <v>44</v>
      </c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</row>
    <row r="60" spans="3:18" ht="18.75" hidden="1">
      <c r="C60" s="74" t="s">
        <v>51</v>
      </c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</row>
    <row r="61" spans="3:18" ht="18.75" hidden="1">
      <c r="C61" s="74" t="s">
        <v>52</v>
      </c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</row>
    <row r="62" spans="3:18" ht="18.75" hidden="1">
      <c r="C62" s="74" t="s">
        <v>53</v>
      </c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</row>
    <row r="63" spans="3:18" ht="18.75" hidden="1">
      <c r="C63" s="72" t="s">
        <v>54</v>
      </c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</row>
    <row r="64" spans="3:18" ht="18.75" hidden="1">
      <c r="C64" s="74" t="s">
        <v>41</v>
      </c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</row>
    <row r="65" spans="3:18" ht="18.75" hidden="1">
      <c r="C65" s="74" t="s">
        <v>55</v>
      </c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</row>
    <row r="66" spans="3:18" ht="18.75" hidden="1">
      <c r="C66" s="74" t="s">
        <v>56</v>
      </c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</row>
    <row r="67" spans="3:18" ht="18.75" hidden="1">
      <c r="C67" s="74" t="s">
        <v>44</v>
      </c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</row>
    <row r="68" spans="3:18" ht="18.75" hidden="1">
      <c r="C68" s="74" t="s">
        <v>57</v>
      </c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</row>
    <row r="69" spans="3:18" ht="18.75" hidden="1">
      <c r="C69" s="74" t="s">
        <v>58</v>
      </c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</row>
    <row r="70" spans="3:18" ht="18.75" hidden="1">
      <c r="C70" s="74" t="s">
        <v>59</v>
      </c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</row>
    <row r="71" spans="3:18" ht="18.75" hidden="1">
      <c r="C71" s="74" t="s">
        <v>60</v>
      </c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</row>
    <row r="72" ht="15" hidden="1"/>
    <row r="73" spans="7:13" ht="28.5">
      <c r="G73" s="76" t="s">
        <v>84</v>
      </c>
      <c r="H73" s="77"/>
      <c r="I73" s="77"/>
      <c r="J73" s="77"/>
      <c r="K73" s="77"/>
      <c r="L73" s="77"/>
      <c r="M73" s="77"/>
    </row>
    <row r="74" ht="15">
      <c r="C74"/>
    </row>
  </sheetData>
  <sheetProtection/>
  <mergeCells count="53">
    <mergeCell ref="C67:R67"/>
    <mergeCell ref="C68:R68"/>
    <mergeCell ref="C69:R69"/>
    <mergeCell ref="C70:R70"/>
    <mergeCell ref="C71:R71"/>
    <mergeCell ref="C66:R66"/>
    <mergeCell ref="C55:R55"/>
    <mergeCell ref="C56:R56"/>
    <mergeCell ref="C57:R57"/>
    <mergeCell ref="C58:R58"/>
    <mergeCell ref="C59:R59"/>
    <mergeCell ref="C60:R60"/>
    <mergeCell ref="C61:R61"/>
    <mergeCell ref="C62:R62"/>
    <mergeCell ref="C63:R63"/>
    <mergeCell ref="C64:R64"/>
    <mergeCell ref="C65:R65"/>
    <mergeCell ref="D54:R54"/>
    <mergeCell ref="D43:R43"/>
    <mergeCell ref="D44:R44"/>
    <mergeCell ref="D45:R45"/>
    <mergeCell ref="D46:R46"/>
    <mergeCell ref="D47:R47"/>
    <mergeCell ref="D48:R48"/>
    <mergeCell ref="D49:R49"/>
    <mergeCell ref="D50:R50"/>
    <mergeCell ref="D51:R51"/>
    <mergeCell ref="D52:R52"/>
    <mergeCell ref="D53:R53"/>
    <mergeCell ref="D42:R42"/>
    <mergeCell ref="D31:R31"/>
    <mergeCell ref="D32:R32"/>
    <mergeCell ref="D33:R33"/>
    <mergeCell ref="D34:R34"/>
    <mergeCell ref="D35:R35"/>
    <mergeCell ref="D36:R36"/>
    <mergeCell ref="D37:R37"/>
    <mergeCell ref="D38:R38"/>
    <mergeCell ref="D39:R39"/>
    <mergeCell ref="D40:R40"/>
    <mergeCell ref="D41:R41"/>
    <mergeCell ref="D30:R30"/>
    <mergeCell ref="C3:J3"/>
    <mergeCell ref="D20:R20"/>
    <mergeCell ref="D21:R21"/>
    <mergeCell ref="D22:R22"/>
    <mergeCell ref="D23:R23"/>
    <mergeCell ref="D24:R24"/>
    <mergeCell ref="D25:R25"/>
    <mergeCell ref="D26:R26"/>
    <mergeCell ref="D27:R27"/>
    <mergeCell ref="D28:R28"/>
    <mergeCell ref="D29:R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ARKHOS</dc:creator>
  <cp:keywords/>
  <dc:description/>
  <cp:lastModifiedBy>ARKHOS</cp:lastModifiedBy>
  <dcterms:created xsi:type="dcterms:W3CDTF">2019-09-09T15:16:47Z</dcterms:created>
  <dcterms:modified xsi:type="dcterms:W3CDTF">2019-10-08T08:28:58Z</dcterms:modified>
  <cp:category/>
  <cp:version/>
  <cp:contentType/>
  <cp:contentStatus/>
</cp:coreProperties>
</file>