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i7\Downloads\"/>
    </mc:Choice>
  </mc:AlternateContent>
  <xr:revisionPtr revIDLastSave="0" documentId="8_{E3740487-46F1-4F6B-A2A4-15D8082E952A}" xr6:coauthVersionLast="31" xr6:coauthVersionMax="31" xr10:uidLastSave="{00000000-0000-0000-0000-000000000000}"/>
  <bookViews>
    <workbookView xWindow="0" yWindow="0" windowWidth="23040" windowHeight="8568" xr2:uid="{40458CA8-DCF6-4BFC-8E59-1BFD51E3A6F9}"/>
  </bookViews>
  <sheets>
    <sheet name="bp" sheetId="2" r:id="rId1"/>
    <sheet name="calculs 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B26" i="2"/>
  <c r="B25" i="2"/>
  <c r="F22" i="2"/>
  <c r="H22" i="2"/>
  <c r="H11" i="2"/>
  <c r="H13" i="2"/>
  <c r="H14" i="2"/>
  <c r="H15" i="2"/>
  <c r="H16" i="2"/>
  <c r="H17" i="2"/>
  <c r="H18" i="2"/>
  <c r="H19" i="2"/>
  <c r="H10" i="2"/>
  <c r="F14" i="2"/>
  <c r="F13" i="2"/>
  <c r="F21" i="2"/>
  <c r="F20" i="2"/>
  <c r="B21" i="2"/>
  <c r="B20" i="2"/>
  <c r="B6" i="2"/>
  <c r="D6" i="2" s="1"/>
  <c r="D7" i="2" s="1"/>
  <c r="C5" i="2"/>
  <c r="C9" i="3"/>
  <c r="C11" i="3" s="1"/>
  <c r="C4" i="3"/>
  <c r="B7" i="3" s="1"/>
  <c r="B19" i="2" l="1"/>
  <c r="B15" i="2"/>
  <c r="B10" i="2"/>
  <c r="B18" i="2"/>
  <c r="B17" i="2"/>
  <c r="B13" i="2"/>
  <c r="B16" i="2"/>
  <c r="B14" i="2"/>
  <c r="B11" i="2"/>
</calcChain>
</file>

<file path=xl/sharedStrings.xml><?xml version="1.0" encoding="utf-8"?>
<sst xmlns="http://schemas.openxmlformats.org/spreadsheetml/2006/main" count="60" uniqueCount="60">
  <si>
    <t>BULLETIN DE PAIE</t>
  </si>
  <si>
    <t>Du 01/01/2018 au 31/01/2018</t>
  </si>
  <si>
    <t>Gratification (1)</t>
  </si>
  <si>
    <t>TOTAL BRUT</t>
  </si>
  <si>
    <t>Santé</t>
  </si>
  <si>
    <t>Base</t>
  </si>
  <si>
    <t>Part salariale</t>
  </si>
  <si>
    <t>Part patronale</t>
  </si>
  <si>
    <t>Sécurité sociale-Maladie maternité invalidité décès (2)</t>
  </si>
  <si>
    <t>Accident du travail-Maladie professionnelle</t>
  </si>
  <si>
    <t>Retraite</t>
  </si>
  <si>
    <t>Sécurité sociale plafonnée</t>
  </si>
  <si>
    <t>Sécurité sociale déplafonnée</t>
  </si>
  <si>
    <t>Famille SS</t>
  </si>
  <si>
    <t>Le taux réduit AF n'est pas applicable</t>
  </si>
  <si>
    <t>Autres contributions dues par l'employeur</t>
  </si>
  <si>
    <t>CSG non imposable</t>
  </si>
  <si>
    <t>CSG/CRDS imposable</t>
  </si>
  <si>
    <t>Total cotisations et contributions</t>
  </si>
  <si>
    <t>Remboursement transport</t>
  </si>
  <si>
    <t>Autres retenues/paiement</t>
  </si>
  <si>
    <t>Net à payer</t>
  </si>
  <si>
    <t>Net fiscal</t>
  </si>
  <si>
    <t>Allégements de cotis. = 0,00</t>
  </si>
  <si>
    <t>Assiette cotisation</t>
  </si>
  <si>
    <t>Gratification nette à verser</t>
  </si>
  <si>
    <t>salariales maladie</t>
  </si>
  <si>
    <t xml:space="preserve">Retenues </t>
  </si>
  <si>
    <t>Franchise de cotisation :</t>
  </si>
  <si>
    <t xml:space="preserve">heures réels travaillées </t>
  </si>
  <si>
    <t>.</t>
  </si>
  <si>
    <t>en 2018, multiplié par 15 %, soit 3,75€</t>
  </si>
  <si>
    <t xml:space="preserve">montant de gratification </t>
  </si>
  <si>
    <t>700-630</t>
  </si>
  <si>
    <t>Vieillesse déplafonnée</t>
  </si>
  <si>
    <t>Vieillesse plafonnée</t>
  </si>
  <si>
    <t>CSG CRDS</t>
  </si>
  <si>
    <t>9,7% x 9,25%</t>
  </si>
  <si>
    <t>total des cotis</t>
  </si>
  <si>
    <r>
      <t xml:space="preserve">70 € * </t>
    </r>
    <r>
      <rPr>
        <sz val="11"/>
        <color rgb="FFFF0000"/>
        <rFont val="Arial"/>
        <family val="2"/>
      </rPr>
      <t>16,83% =</t>
    </r>
  </si>
  <si>
    <t>700-11,78 =</t>
  </si>
  <si>
    <t>24 jours *7 heures = 168 h</t>
  </si>
  <si>
    <t>168*3,75=</t>
  </si>
  <si>
    <t>Le montant horaire de la gratification est calculé</t>
  </si>
  <si>
    <t xml:space="preserve"> en fonction du plafond horaire de la sécurité sociale, 25 €</t>
  </si>
  <si>
    <t>Taux   de   cotisations   salariales   sécurité  sociale</t>
  </si>
  <si>
    <t>Franchise  : 168*3,75=630</t>
  </si>
  <si>
    <t xml:space="preserve">Franchise de cotisations </t>
  </si>
  <si>
    <t xml:space="preserve">base non franchise </t>
  </si>
  <si>
    <t>Transport :</t>
  </si>
  <si>
    <t>Fnal :</t>
  </si>
  <si>
    <t xml:space="preserve">solidarité autonomie : </t>
  </si>
  <si>
    <t>taxe d'apprentissage</t>
  </si>
  <si>
    <r>
      <t>Assiette</t>
    </r>
    <r>
      <rPr>
        <sz val="8.5"/>
        <color rgb="FF000000"/>
        <rFont val="Lucida Sans Unicode"/>
        <family val="2"/>
      </rPr>
      <t xml:space="preserve"> = 70</t>
    </r>
    <r>
      <rPr>
        <i/>
        <sz val="8.5"/>
        <color rgb="FF000000"/>
        <rFont val="Lucida Sans Unicode"/>
        <family val="2"/>
      </rPr>
      <t>× 98,25 %</t>
    </r>
  </si>
  <si>
    <t>Titres-restaurant : 24× 5,00 = 120,00</t>
  </si>
  <si>
    <t>700 - 11,78 + 34,47 - 120,00</t>
  </si>
  <si>
    <t>700 - 11,78 +1,99</t>
  </si>
  <si>
    <t>Payé le 31/01/2018</t>
  </si>
  <si>
    <r>
      <t xml:space="preserve">Cout  versé employeur = </t>
    </r>
    <r>
      <rPr>
        <i/>
        <sz val="8.5"/>
        <color rgb="FF000000"/>
        <rFont val="Lucida Sans Unicode"/>
        <family val="2"/>
      </rPr>
      <t>(700+ 24,59)</t>
    </r>
  </si>
  <si>
    <t>24 titres-restaurant d'une valeur faciale de 10 €. La participation de l'employeur est de 50 %.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</si>
</sst>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.5"/>
      <color rgb="FFFFFFFF"/>
      <name val="Lucida Sans Unicode"/>
      <family val="2"/>
    </font>
    <font>
      <sz val="8.5"/>
      <color rgb="FF000000"/>
      <name val="Lucida Sans Unicode"/>
      <family val="2"/>
    </font>
    <font>
      <b/>
      <sz val="8.5"/>
      <color rgb="FF000000"/>
      <name val="Lucida Sans Unicode"/>
      <family val="2"/>
    </font>
    <font>
      <i/>
      <sz val="8.5"/>
      <color rgb="FF000000"/>
      <name val="Lucida Sans Unicode"/>
      <family val="2"/>
    </font>
    <font>
      <sz val="9"/>
      <color rgb="FF000000"/>
      <name val="Lucida Sans Unicode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7F4E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rgb="FF997E4E"/>
      </left>
      <right style="medium">
        <color rgb="FF997E4E"/>
      </right>
      <top style="medium">
        <color rgb="FF997E4E"/>
      </top>
      <bottom style="medium">
        <color rgb="FF997E4E"/>
      </bottom>
      <diagonal/>
    </border>
    <border>
      <left/>
      <right style="medium">
        <color rgb="FF997E4E"/>
      </right>
      <top style="medium">
        <color rgb="FF997E4E"/>
      </top>
      <bottom style="medium">
        <color rgb="FF997E4E"/>
      </bottom>
      <diagonal/>
    </border>
    <border>
      <left/>
      <right/>
      <top style="medium">
        <color rgb="FF997E4E"/>
      </top>
      <bottom style="medium">
        <color rgb="FF997E4E"/>
      </bottom>
      <diagonal/>
    </border>
    <border>
      <left style="medium">
        <color rgb="FF997E4E"/>
      </left>
      <right style="medium">
        <color rgb="FF997E4E"/>
      </right>
      <top/>
      <bottom style="medium">
        <color rgb="FF997E4E"/>
      </bottom>
      <diagonal/>
    </border>
    <border>
      <left/>
      <right style="medium">
        <color rgb="FF997E4E"/>
      </right>
      <top/>
      <bottom style="medium">
        <color rgb="FF997E4E"/>
      </bottom>
      <diagonal/>
    </border>
    <border>
      <left/>
      <right/>
      <top/>
      <bottom style="medium">
        <color rgb="FF997E4E"/>
      </bottom>
      <diagonal/>
    </border>
    <border>
      <left style="medium">
        <color rgb="FF997E4E"/>
      </left>
      <right style="medium">
        <color rgb="FF997E4E"/>
      </right>
      <top/>
      <bottom/>
      <diagonal/>
    </border>
    <border>
      <left style="medium">
        <color rgb="FF997E4E"/>
      </left>
      <right/>
      <top style="medium">
        <color rgb="FF997E4E"/>
      </top>
      <bottom style="medium">
        <color rgb="FF997E4E"/>
      </bottom>
      <diagonal/>
    </border>
    <border>
      <left style="medium">
        <color rgb="FF997E4E"/>
      </left>
      <right/>
      <top style="medium">
        <color rgb="FF997E4E"/>
      </top>
      <bottom/>
      <diagonal/>
    </border>
    <border>
      <left/>
      <right style="medium">
        <color rgb="FF997E4E"/>
      </right>
      <top style="medium">
        <color rgb="FF997E4E"/>
      </top>
      <bottom/>
      <diagonal/>
    </border>
    <border>
      <left style="medium">
        <color rgb="FF997E4E"/>
      </left>
      <right/>
      <top/>
      <bottom style="medium">
        <color rgb="FF997E4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10" fontId="0" fillId="0" borderId="0" xfId="0" applyNumberFormat="1"/>
    <xf numFmtId="10" fontId="8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Font="1" applyBorder="1"/>
    <xf numFmtId="0" fontId="0" fillId="0" borderId="15" xfId="0" applyBorder="1"/>
    <xf numFmtId="0" fontId="0" fillId="0" borderId="16" xfId="0" applyFont="1" applyBorder="1"/>
    <xf numFmtId="0" fontId="0" fillId="0" borderId="17" xfId="0" applyFont="1" applyBorder="1"/>
    <xf numFmtId="0" fontId="10" fillId="0" borderId="12" xfId="0" applyFont="1" applyBorder="1" applyAlignment="1">
      <alignment vertical="center"/>
    </xf>
    <xf numFmtId="0" fontId="0" fillId="0" borderId="14" xfId="0" applyBorder="1"/>
    <xf numFmtId="0" fontId="10" fillId="0" borderId="18" xfId="0" applyFont="1" applyBorder="1" applyAlignment="1">
      <alignment vertical="center"/>
    </xf>
    <xf numFmtId="0" fontId="0" fillId="0" borderId="0" xfId="0" applyBorder="1"/>
    <xf numFmtId="0" fontId="0" fillId="0" borderId="19" xfId="0" applyBorder="1"/>
    <xf numFmtId="0" fontId="10" fillId="0" borderId="15" xfId="0" applyFont="1" applyBorder="1" applyAlignment="1">
      <alignment vertical="center"/>
    </xf>
    <xf numFmtId="0" fontId="0" fillId="0" borderId="16" xfId="0" applyBorder="1"/>
    <xf numFmtId="0" fontId="9" fillId="0" borderId="16" xfId="0" applyFont="1" applyBorder="1" applyAlignment="1">
      <alignment vertical="center"/>
    </xf>
    <xf numFmtId="0" fontId="0" fillId="0" borderId="17" xfId="0" applyBorder="1"/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22" xfId="0" applyFont="1" applyBorder="1"/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21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0" fillId="0" borderId="12" xfId="0" applyFont="1" applyBorder="1"/>
    <xf numFmtId="0" fontId="0" fillId="0" borderId="18" xfId="0" applyFont="1" applyBorder="1"/>
    <xf numFmtId="0" fontId="0" fillId="0" borderId="23" xfId="0" applyBorder="1"/>
    <xf numFmtId="10" fontId="0" fillId="0" borderId="19" xfId="0" applyNumberFormat="1" applyFont="1" applyBorder="1"/>
    <xf numFmtId="10" fontId="2" fillId="0" borderId="17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9" fontId="4" fillId="2" borderId="5" xfId="0" applyNumberFormat="1" applyFont="1" applyFill="1" applyBorder="1" applyAlignment="1">
      <alignment horizontal="right" vertical="center" wrapText="1"/>
    </xf>
    <xf numFmtId="9" fontId="4" fillId="3" borderId="5" xfId="0" applyNumberFormat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5" fillId="2" borderId="8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vertical="center" wrapText="1"/>
    </xf>
    <xf numFmtId="43" fontId="5" fillId="7" borderId="5" xfId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right" vertical="center" wrapText="1"/>
    </xf>
    <xf numFmtId="0" fontId="4" fillId="8" borderId="8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43" fontId="4" fillId="8" borderId="5" xfId="1" applyFont="1" applyFill="1" applyBorder="1" applyAlignment="1">
      <alignment horizontal="right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right" vertical="center" wrapText="1"/>
    </xf>
    <xf numFmtId="0" fontId="4" fillId="9" borderId="8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6" fillId="9" borderId="6" xfId="0" applyFont="1" applyFill="1" applyBorder="1" applyAlignment="1">
      <alignment vertical="center" wrapText="1"/>
    </xf>
    <xf numFmtId="10" fontId="6" fillId="9" borderId="5" xfId="0" applyNumberFormat="1" applyFont="1" applyFill="1" applyBorder="1" applyAlignment="1">
      <alignment vertical="center" wrapText="1"/>
    </xf>
    <xf numFmtId="43" fontId="4" fillId="9" borderId="5" xfId="1" applyFont="1" applyFill="1" applyBorder="1" applyAlignment="1">
      <alignment horizontal="righ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right" vertical="center" wrapText="1"/>
    </xf>
    <xf numFmtId="0" fontId="6" fillId="10" borderId="9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vertical="center" wrapText="1"/>
    </xf>
    <xf numFmtId="10" fontId="4" fillId="10" borderId="5" xfId="0" applyNumberFormat="1" applyFont="1" applyFill="1" applyBorder="1" applyAlignment="1">
      <alignment horizontal="right" vertical="center" wrapText="1"/>
    </xf>
    <xf numFmtId="43" fontId="4" fillId="10" borderId="5" xfId="1" applyFont="1" applyFill="1" applyBorder="1" applyAlignment="1">
      <alignment horizontal="right" vertical="center" wrapText="1"/>
    </xf>
    <xf numFmtId="0" fontId="6" fillId="10" borderId="11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horizontal="right" vertical="center" wrapText="1"/>
    </xf>
    <xf numFmtId="0" fontId="4" fillId="11" borderId="3" xfId="0" applyFont="1" applyFill="1" applyBorder="1" applyAlignment="1">
      <alignment horizontal="right" vertical="center" wrapText="1"/>
    </xf>
    <xf numFmtId="0" fontId="4" fillId="11" borderId="2" xfId="0" applyFont="1" applyFill="1" applyBorder="1" applyAlignment="1">
      <alignment horizontal="right" vertical="center" wrapText="1"/>
    </xf>
    <xf numFmtId="43" fontId="5" fillId="11" borderId="5" xfId="1" applyFont="1" applyFill="1" applyBorder="1" applyAlignment="1">
      <alignment horizontal="right" vertical="center" wrapText="1"/>
    </xf>
    <xf numFmtId="0" fontId="4" fillId="11" borderId="5" xfId="0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horizontal="right" vertical="center" wrapText="1"/>
    </xf>
    <xf numFmtId="0" fontId="4" fillId="12" borderId="3" xfId="0" applyFont="1" applyFill="1" applyBorder="1" applyAlignment="1">
      <alignment horizontal="right" vertical="center" wrapText="1"/>
    </xf>
    <xf numFmtId="0" fontId="4" fillId="12" borderId="5" xfId="0" applyFont="1" applyFill="1" applyBorder="1" applyAlignment="1">
      <alignment horizontal="right" vertical="center" wrapText="1"/>
    </xf>
    <xf numFmtId="0" fontId="6" fillId="12" borderId="8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10" fontId="4" fillId="8" borderId="5" xfId="0" applyNumberFormat="1" applyFont="1" applyFill="1" applyBorder="1" applyAlignment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4690-E2E8-4ED2-A975-DE9E417129EF}">
  <dimension ref="A3:H33"/>
  <sheetViews>
    <sheetView tabSelected="1" workbookViewId="0">
      <selection activeCell="A4" sqref="A4:H28"/>
    </sheetView>
  </sheetViews>
  <sheetFormatPr baseColWidth="10" defaultRowHeight="14.4"/>
  <cols>
    <col min="1" max="1" width="38.21875" bestFit="1" customWidth="1"/>
  </cols>
  <sheetData>
    <row r="3" spans="1:8" ht="15" thickBot="1"/>
    <row r="4" spans="1:8" ht="15" thickBot="1">
      <c r="A4" s="57" t="s">
        <v>0</v>
      </c>
      <c r="B4" s="58" t="s">
        <v>1</v>
      </c>
      <c r="C4" s="59"/>
      <c r="D4" s="59"/>
      <c r="E4" s="59"/>
      <c r="F4" s="59"/>
      <c r="G4" s="59"/>
      <c r="H4" s="60"/>
    </row>
    <row r="5" spans="1:8" ht="15" thickBot="1">
      <c r="A5" s="1" t="s">
        <v>2</v>
      </c>
      <c r="B5" s="64">
        <v>168</v>
      </c>
      <c r="C5" s="2">
        <f>+D5/B5</f>
        <v>4.166666666666667</v>
      </c>
      <c r="D5" s="64">
        <v>700</v>
      </c>
      <c r="E5" s="7" t="s">
        <v>46</v>
      </c>
      <c r="F5" s="8"/>
      <c r="G5" s="8"/>
      <c r="H5" s="9"/>
    </row>
    <row r="6" spans="1:8" ht="15" thickBot="1">
      <c r="A6" s="1" t="s">
        <v>47</v>
      </c>
      <c r="B6" s="64">
        <f>+B5</f>
        <v>168</v>
      </c>
      <c r="C6" s="64">
        <v>3.75</v>
      </c>
      <c r="D6" s="2">
        <f>+B6*C6</f>
        <v>630</v>
      </c>
      <c r="E6" s="61"/>
      <c r="F6" s="62"/>
      <c r="G6" s="62"/>
      <c r="H6" s="63"/>
    </row>
    <row r="7" spans="1:8" ht="15" thickBot="1">
      <c r="A7" s="1" t="s">
        <v>48</v>
      </c>
      <c r="B7" s="64"/>
      <c r="C7" s="65"/>
      <c r="D7" s="2">
        <f>+D5-D6</f>
        <v>70</v>
      </c>
      <c r="E7" s="61"/>
      <c r="F7" s="62"/>
      <c r="G7" s="62"/>
      <c r="H7" s="63"/>
    </row>
    <row r="8" spans="1:8" ht="15" thickBot="1">
      <c r="A8" s="71" t="s">
        <v>3</v>
      </c>
      <c r="B8" s="72"/>
      <c r="C8" s="73">
        <v>700</v>
      </c>
      <c r="D8" s="74"/>
      <c r="E8" s="75"/>
      <c r="F8" s="76"/>
      <c r="G8" s="76"/>
      <c r="H8" s="77"/>
    </row>
    <row r="9" spans="1:8" ht="15" thickBot="1">
      <c r="A9" s="4" t="s">
        <v>4</v>
      </c>
      <c r="B9" s="5" t="s">
        <v>5</v>
      </c>
      <c r="C9" s="7"/>
      <c r="D9" s="9"/>
      <c r="E9" s="13" t="s">
        <v>6</v>
      </c>
      <c r="F9" s="14"/>
      <c r="G9" s="13" t="s">
        <v>7</v>
      </c>
      <c r="H9" s="14"/>
    </row>
    <row r="10" spans="1:8" ht="22.2" thickBot="1">
      <c r="A10" s="6" t="s">
        <v>8</v>
      </c>
      <c r="B10" s="3">
        <f>+D7</f>
        <v>70</v>
      </c>
      <c r="C10" s="10"/>
      <c r="D10" s="11"/>
      <c r="E10" s="11"/>
      <c r="F10" s="12"/>
      <c r="G10" s="67">
        <v>0.13</v>
      </c>
      <c r="H10" s="69">
        <f>+B10*G10</f>
        <v>9.1</v>
      </c>
    </row>
    <row r="11" spans="1:8" ht="22.2" thickBot="1">
      <c r="A11" s="4" t="s">
        <v>9</v>
      </c>
      <c r="B11" s="2">
        <f>+D7</f>
        <v>70</v>
      </c>
      <c r="C11" s="7"/>
      <c r="D11" s="8"/>
      <c r="E11" s="8"/>
      <c r="F11" s="9"/>
      <c r="G11" s="68">
        <v>0.02</v>
      </c>
      <c r="H11" s="69">
        <f t="shared" ref="H11:H19" si="0">+B11*G11</f>
        <v>1.4000000000000001</v>
      </c>
    </row>
    <row r="12" spans="1:8" ht="15" thickBot="1">
      <c r="A12" s="117" t="s">
        <v>10</v>
      </c>
      <c r="B12" s="83"/>
      <c r="C12" s="84"/>
      <c r="D12" s="85"/>
      <c r="E12" s="83"/>
      <c r="F12" s="83"/>
      <c r="G12" s="83"/>
      <c r="H12" s="86"/>
    </row>
    <row r="13" spans="1:8" ht="15" thickBot="1">
      <c r="A13" s="118" t="s">
        <v>11</v>
      </c>
      <c r="B13" s="83">
        <f>+D7</f>
        <v>70</v>
      </c>
      <c r="C13" s="84"/>
      <c r="D13" s="85"/>
      <c r="E13" s="119">
        <v>6.9000000000000006E-2</v>
      </c>
      <c r="F13" s="83">
        <f>+B13*E13</f>
        <v>4.83</v>
      </c>
      <c r="G13" s="119">
        <v>8.5500000000000007E-2</v>
      </c>
      <c r="H13" s="86">
        <f t="shared" si="0"/>
        <v>5.9850000000000003</v>
      </c>
    </row>
    <row r="14" spans="1:8" ht="15" thickBot="1">
      <c r="A14" s="118" t="s">
        <v>12</v>
      </c>
      <c r="B14" s="83">
        <f>+D7</f>
        <v>70</v>
      </c>
      <c r="C14" s="84"/>
      <c r="D14" s="85"/>
      <c r="E14" s="119">
        <v>4.0000000000000001E-3</v>
      </c>
      <c r="F14" s="83">
        <f>+B14*E14</f>
        <v>0.28000000000000003</v>
      </c>
      <c r="G14" s="119">
        <v>1.9E-2</v>
      </c>
      <c r="H14" s="86">
        <f t="shared" si="0"/>
        <v>1.33</v>
      </c>
    </row>
    <row r="15" spans="1:8" ht="15" thickBot="1">
      <c r="A15" s="4" t="s">
        <v>13</v>
      </c>
      <c r="B15" s="2">
        <f>+D7</f>
        <v>70</v>
      </c>
      <c r="C15" s="15" t="s">
        <v>14</v>
      </c>
      <c r="D15" s="16"/>
      <c r="E15" s="16"/>
      <c r="F15" s="17"/>
      <c r="G15" s="66">
        <v>5.2499999999999998E-2</v>
      </c>
      <c r="H15" s="69">
        <f t="shared" si="0"/>
        <v>3.6749999999999998</v>
      </c>
    </row>
    <row r="16" spans="1:8" ht="15" thickBot="1">
      <c r="A16" s="87" t="s">
        <v>15</v>
      </c>
      <c r="B16" s="88">
        <f>+D7</f>
        <v>70</v>
      </c>
      <c r="C16" s="89" t="s">
        <v>49</v>
      </c>
      <c r="D16" s="90"/>
      <c r="E16" s="91"/>
      <c r="F16" s="91"/>
      <c r="G16" s="92">
        <v>2.9499999999999998E-2</v>
      </c>
      <c r="H16" s="93">
        <f t="shared" si="0"/>
        <v>2.0649999999999999</v>
      </c>
    </row>
    <row r="17" spans="1:8" ht="15" thickBot="1">
      <c r="A17" s="87"/>
      <c r="B17" s="88">
        <f>+D7</f>
        <v>70</v>
      </c>
      <c r="C17" s="89" t="s">
        <v>50</v>
      </c>
      <c r="D17" s="90"/>
      <c r="E17" s="91"/>
      <c r="F17" s="91"/>
      <c r="G17" s="92">
        <v>5.0000000000000001E-3</v>
      </c>
      <c r="H17" s="93">
        <f t="shared" si="0"/>
        <v>0.35000000000000003</v>
      </c>
    </row>
    <row r="18" spans="1:8" ht="15" thickBot="1">
      <c r="A18" s="87"/>
      <c r="B18" s="88">
        <f>+D7</f>
        <v>70</v>
      </c>
      <c r="C18" s="89" t="s">
        <v>51</v>
      </c>
      <c r="D18" s="90"/>
      <c r="E18" s="91"/>
      <c r="F18" s="91"/>
      <c r="G18" s="92">
        <v>3.0000000000000001E-3</v>
      </c>
      <c r="H18" s="93">
        <f t="shared" si="0"/>
        <v>0.21</v>
      </c>
    </row>
    <row r="19" spans="1:8" ht="15" thickBot="1">
      <c r="A19" s="94"/>
      <c r="B19" s="88">
        <f>+D7</f>
        <v>70</v>
      </c>
      <c r="C19" s="95" t="s">
        <v>52</v>
      </c>
      <c r="D19" s="96"/>
      <c r="E19" s="91"/>
      <c r="F19" s="91"/>
      <c r="G19" s="92">
        <v>6.7999999999999996E-3</v>
      </c>
      <c r="H19" s="93">
        <f t="shared" si="0"/>
        <v>0.47599999999999998</v>
      </c>
    </row>
    <row r="20" spans="1:8" ht="15" thickBot="1">
      <c r="A20" s="97" t="s">
        <v>16</v>
      </c>
      <c r="B20" s="98">
        <f>+D7*98.25%</f>
        <v>68.775000000000006</v>
      </c>
      <c r="C20" s="99" t="s">
        <v>53</v>
      </c>
      <c r="D20" s="100"/>
      <c r="E20" s="101">
        <v>6.8000000000000005E-2</v>
      </c>
      <c r="F20" s="102">
        <f>+B20*E20</f>
        <v>4.6767000000000003</v>
      </c>
      <c r="G20" s="98"/>
      <c r="H20" s="102"/>
    </row>
    <row r="21" spans="1:8" ht="15" thickBot="1">
      <c r="A21" s="97" t="s">
        <v>17</v>
      </c>
      <c r="B21" s="98">
        <f>+D7*98.25%</f>
        <v>68.775000000000006</v>
      </c>
      <c r="C21" s="103"/>
      <c r="D21" s="104"/>
      <c r="E21" s="101">
        <v>2.9000000000000001E-2</v>
      </c>
      <c r="F21" s="102">
        <f>+B21*E21</f>
        <v>1.9944750000000002</v>
      </c>
      <c r="G21" s="98"/>
      <c r="H21" s="102"/>
    </row>
    <row r="22" spans="1:8" ht="15" thickBot="1">
      <c r="A22" s="105" t="s">
        <v>18</v>
      </c>
      <c r="B22" s="106"/>
      <c r="C22" s="107"/>
      <c r="D22" s="107"/>
      <c r="E22" s="108"/>
      <c r="F22" s="109">
        <f>+F13+F14+F20+F21</f>
        <v>11.781174999999999</v>
      </c>
      <c r="G22" s="110"/>
      <c r="H22" s="109">
        <f>SUM(H10:H21)</f>
        <v>24.591000000000001</v>
      </c>
    </row>
    <row r="23" spans="1:8" ht="15" thickBot="1">
      <c r="A23" s="111" t="s">
        <v>19</v>
      </c>
      <c r="B23" s="112"/>
      <c r="C23" s="113"/>
      <c r="D23" s="113"/>
      <c r="E23" s="114"/>
      <c r="F23" s="114">
        <v>34.47</v>
      </c>
      <c r="G23" s="114"/>
      <c r="H23" s="114"/>
    </row>
    <row r="24" spans="1:8" ht="24" customHeight="1" thickBot="1">
      <c r="A24" s="111" t="s">
        <v>20</v>
      </c>
      <c r="B24" s="114">
        <v>24</v>
      </c>
      <c r="C24" s="115" t="s">
        <v>54</v>
      </c>
      <c r="D24" s="116"/>
      <c r="E24" s="114">
        <v>5</v>
      </c>
      <c r="F24" s="114">
        <v>-120</v>
      </c>
      <c r="G24" s="114">
        <v>5</v>
      </c>
      <c r="H24" s="114">
        <v>120</v>
      </c>
    </row>
    <row r="25" spans="1:8" ht="15" thickBot="1">
      <c r="A25" s="78" t="s">
        <v>21</v>
      </c>
      <c r="B25" s="79">
        <f>+C8-F22+F24+F23</f>
        <v>602.68882500000007</v>
      </c>
      <c r="C25" s="80" t="s">
        <v>55</v>
      </c>
      <c r="D25" s="81"/>
      <c r="E25" s="81"/>
      <c r="F25" s="81"/>
      <c r="G25" s="81"/>
      <c r="H25" s="82"/>
    </row>
    <row r="26" spans="1:8" ht="15" thickBot="1">
      <c r="A26" s="78" t="s">
        <v>22</v>
      </c>
      <c r="B26" s="79">
        <f>+C8-F22+F21</f>
        <v>690.2133</v>
      </c>
      <c r="C26" s="80" t="s">
        <v>56</v>
      </c>
      <c r="D26" s="81"/>
      <c r="E26" s="81"/>
      <c r="F26" s="81"/>
      <c r="G26" s="81"/>
      <c r="H26" s="82"/>
    </row>
    <row r="27" spans="1:8" ht="37.200000000000003" customHeight="1" thickBot="1">
      <c r="A27" s="6" t="s">
        <v>57</v>
      </c>
      <c r="B27" s="3"/>
      <c r="C27" s="18" t="s">
        <v>23</v>
      </c>
      <c r="D27" s="19"/>
      <c r="E27" s="20"/>
      <c r="F27" s="18" t="s">
        <v>58</v>
      </c>
      <c r="G27" s="19"/>
      <c r="H27" s="20"/>
    </row>
    <row r="28" spans="1:8" ht="15" thickBot="1">
      <c r="F28" s="70">
        <f>+C8+H22</f>
        <v>724.59100000000001</v>
      </c>
      <c r="G28" s="19"/>
      <c r="H28" s="20"/>
    </row>
    <row r="31" spans="1:8">
      <c r="A31" s="21"/>
      <c r="E31">
        <v>161</v>
      </c>
    </row>
    <row r="32" spans="1:8">
      <c r="A32" s="21"/>
    </row>
    <row r="33" spans="1:1" ht="34.200000000000003">
      <c r="A33" s="21" t="s">
        <v>59</v>
      </c>
    </row>
  </sheetData>
  <mergeCells count="27">
    <mergeCell ref="F28:H28"/>
    <mergeCell ref="C27:E27"/>
    <mergeCell ref="F27:H27"/>
    <mergeCell ref="C16:D16"/>
    <mergeCell ref="C17:D17"/>
    <mergeCell ref="C18:D18"/>
    <mergeCell ref="C19:D19"/>
    <mergeCell ref="C20:D21"/>
    <mergeCell ref="B22:E22"/>
    <mergeCell ref="C23:D23"/>
    <mergeCell ref="C24:D24"/>
    <mergeCell ref="C25:H25"/>
    <mergeCell ref="C26:H26"/>
    <mergeCell ref="A16:A19"/>
    <mergeCell ref="C10:F10"/>
    <mergeCell ref="C11:F11"/>
    <mergeCell ref="C12:D12"/>
    <mergeCell ref="C13:D13"/>
    <mergeCell ref="C14:D14"/>
    <mergeCell ref="C15:F15"/>
    <mergeCell ref="B4:H4"/>
    <mergeCell ref="E5:H5"/>
    <mergeCell ref="C8:D8"/>
    <mergeCell ref="E8:H8"/>
    <mergeCell ref="C9:D9"/>
    <mergeCell ref="E9:F9"/>
    <mergeCell ref="G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89CD-9A80-45ED-9F27-2C339157F657}">
  <dimension ref="A1:H31"/>
  <sheetViews>
    <sheetView topLeftCell="A4" zoomScaleNormal="100" workbookViewId="0">
      <selection activeCell="F20" sqref="F20"/>
    </sheetView>
  </sheetViews>
  <sheetFormatPr baseColWidth="10" defaultRowHeight="14.4"/>
  <cols>
    <col min="1" max="1" width="24.6640625" bestFit="1" customWidth="1"/>
    <col min="2" max="2" width="14.5546875" bestFit="1" customWidth="1"/>
    <col min="3" max="3" width="11.5546875" customWidth="1"/>
  </cols>
  <sheetData>
    <row r="1" spans="1:8">
      <c r="A1" s="30" t="s">
        <v>29</v>
      </c>
      <c r="B1" s="31">
        <v>168</v>
      </c>
      <c r="C1" s="32"/>
      <c r="D1" s="24"/>
    </row>
    <row r="2" spans="1:8">
      <c r="A2" s="33"/>
      <c r="B2" s="34" t="s">
        <v>41</v>
      </c>
      <c r="C2" s="35"/>
    </row>
    <row r="3" spans="1:8">
      <c r="D3" s="36" t="s">
        <v>43</v>
      </c>
      <c r="E3" s="31"/>
      <c r="F3" s="31"/>
      <c r="G3" s="31"/>
      <c r="H3" s="37"/>
    </row>
    <row r="4" spans="1:8">
      <c r="A4" s="23" t="s">
        <v>28</v>
      </c>
      <c r="B4" s="29" t="s">
        <v>42</v>
      </c>
      <c r="C4" s="23">
        <f>+B1*G5</f>
        <v>630</v>
      </c>
      <c r="D4" s="38" t="s">
        <v>44</v>
      </c>
      <c r="E4" s="39"/>
      <c r="F4" s="39"/>
      <c r="G4" s="39"/>
      <c r="H4" s="40"/>
    </row>
    <row r="5" spans="1:8">
      <c r="C5" s="24"/>
      <c r="D5" s="41" t="s">
        <v>31</v>
      </c>
      <c r="E5" s="42"/>
      <c r="F5" s="42"/>
      <c r="G5" s="43">
        <v>3.75</v>
      </c>
      <c r="H5" s="44"/>
    </row>
    <row r="6" spans="1:8">
      <c r="A6" s="45" t="s">
        <v>32</v>
      </c>
      <c r="B6" s="46">
        <v>700</v>
      </c>
      <c r="C6" s="47"/>
      <c r="D6" s="25"/>
    </row>
    <row r="7" spans="1:8">
      <c r="A7" s="45" t="s">
        <v>24</v>
      </c>
      <c r="B7" s="46">
        <f>+B6-C4</f>
        <v>70</v>
      </c>
      <c r="C7" s="47" t="s">
        <v>33</v>
      </c>
      <c r="D7" s="26"/>
    </row>
    <row r="8" spans="1:8">
      <c r="A8" s="30" t="s">
        <v>27</v>
      </c>
      <c r="B8" s="31"/>
      <c r="C8" s="37"/>
      <c r="D8" s="25" t="s">
        <v>30</v>
      </c>
    </row>
    <row r="9" spans="1:8">
      <c r="A9" s="48" t="s">
        <v>26</v>
      </c>
      <c r="B9" s="43" t="s">
        <v>39</v>
      </c>
      <c r="C9" s="49">
        <f>70*16.83%</f>
        <v>11.780999999999999</v>
      </c>
      <c r="D9" s="24"/>
    </row>
    <row r="10" spans="1:8">
      <c r="A10" s="24"/>
      <c r="B10" s="24"/>
      <c r="C10" s="24"/>
      <c r="D10" s="24"/>
    </row>
    <row r="11" spans="1:8">
      <c r="A11" s="45" t="s">
        <v>25</v>
      </c>
      <c r="B11" s="50" t="s">
        <v>40</v>
      </c>
      <c r="C11" s="51">
        <f>+B6-C9</f>
        <v>688.21900000000005</v>
      </c>
      <c r="D11" s="24"/>
    </row>
    <row r="12" spans="1:8">
      <c r="A12" s="23"/>
      <c r="B12" s="24"/>
      <c r="C12" s="23"/>
      <c r="D12" s="24"/>
    </row>
    <row r="13" spans="1:8">
      <c r="A13" s="24"/>
      <c r="B13" s="24"/>
      <c r="C13" s="23"/>
      <c r="D13" s="24"/>
    </row>
    <row r="14" spans="1:8">
      <c r="C14" s="24"/>
    </row>
    <row r="15" spans="1:8">
      <c r="C15" s="24"/>
    </row>
    <row r="16" spans="1:8">
      <c r="C16" s="24"/>
    </row>
    <row r="17" spans="1:4">
      <c r="C17" s="24"/>
    </row>
    <row r="18" spans="1:4">
      <c r="C18" s="24"/>
    </row>
    <row r="19" spans="1:4">
      <c r="C19" s="24"/>
    </row>
    <row r="20" spans="1:4">
      <c r="A20" s="52" t="s">
        <v>45</v>
      </c>
      <c r="B20" s="37"/>
      <c r="C20" s="27"/>
      <c r="D20" s="24"/>
    </row>
    <row r="21" spans="1:4">
      <c r="A21" s="53"/>
      <c r="B21" s="40"/>
      <c r="C21" s="24"/>
      <c r="D21" s="24"/>
    </row>
    <row r="22" spans="1:4">
      <c r="A22" s="53" t="s">
        <v>34</v>
      </c>
      <c r="B22" s="55">
        <v>4.0000000000000001E-3</v>
      </c>
      <c r="C22" s="24"/>
    </row>
    <row r="23" spans="1:4">
      <c r="A23" s="53" t="s">
        <v>35</v>
      </c>
      <c r="B23" s="55">
        <v>6.9000000000000006E-2</v>
      </c>
      <c r="C23" s="24"/>
    </row>
    <row r="24" spans="1:4" ht="15" thickBot="1">
      <c r="A24" s="53" t="s">
        <v>36</v>
      </c>
      <c r="B24" s="54" t="s">
        <v>37</v>
      </c>
      <c r="C24" s="24"/>
    </row>
    <row r="25" spans="1:4" ht="15" thickTop="1">
      <c r="A25" s="42" t="s">
        <v>38</v>
      </c>
      <c r="B25" s="56">
        <v>0.16830000000000001</v>
      </c>
      <c r="C25" s="24"/>
    </row>
    <row r="26" spans="1:4">
      <c r="A26" s="22"/>
      <c r="B26" s="24"/>
      <c r="C26" s="24"/>
    </row>
    <row r="27" spans="1:4">
      <c r="A27" s="22"/>
    </row>
    <row r="28" spans="1:4">
      <c r="A28" s="28"/>
    </row>
    <row r="29" spans="1:4">
      <c r="A29" s="22"/>
    </row>
    <row r="30" spans="1:4">
      <c r="A30" s="22"/>
    </row>
    <row r="31" spans="1:4">
      <c r="A31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</vt:lpstr>
      <vt:lpstr>calculs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i7</dc:creator>
  <cp:lastModifiedBy>asus i7</cp:lastModifiedBy>
  <dcterms:created xsi:type="dcterms:W3CDTF">2018-11-27T21:32:10Z</dcterms:created>
  <dcterms:modified xsi:type="dcterms:W3CDTF">2018-11-27T22:24:21Z</dcterms:modified>
</cp:coreProperties>
</file>