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660" activeTab="1"/>
  </bookViews>
  <sheets>
    <sheet name="Règle du 1 10ème" sheetId="2" r:id="rId1"/>
    <sheet name="Règle du 1 10ème 1" sheetId="5" r:id="rId2"/>
    <sheet name="Evaluation en coût journée" sheetId="3" r:id="rId3"/>
    <sheet name="Evaluation en coût journée 1" sheetId="4" r:id="rId4"/>
  </sheets>
  <externalReferences>
    <externalReference r:id="rId5"/>
  </externalReferences>
  <definedNames>
    <definedName name="Cabinet">[1]SOMMAIRE!$A$1</definedName>
    <definedName name="Datesit">[1]SOMMAIRE!$D$3</definedName>
    <definedName name="EXERCICE">[1]SOMMAIRE!$E$2</definedName>
    <definedName name="SOCIETE">[1]SOMMAIRE!$E$1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D32" i="5" s="1"/>
  <c r="F25" i="5"/>
  <c r="E25" i="5"/>
  <c r="D25" i="5"/>
  <c r="C25" i="5"/>
  <c r="G25" i="5" s="1"/>
  <c r="E29" i="5" s="1"/>
  <c r="B25" i="5"/>
  <c r="G24" i="5"/>
  <c r="G23" i="5"/>
  <c r="G22" i="5"/>
  <c r="G21" i="5"/>
  <c r="G20" i="5"/>
  <c r="G19" i="5"/>
  <c r="G18" i="5"/>
  <c r="G17" i="5"/>
  <c r="G16" i="5"/>
  <c r="G15" i="5"/>
  <c r="G14" i="5"/>
  <c r="G13" i="5"/>
  <c r="G11" i="5"/>
  <c r="F9" i="5"/>
  <c r="H8" i="2"/>
  <c r="I8" i="2" s="1"/>
  <c r="K8" i="2" s="1"/>
  <c r="H9" i="2"/>
  <c r="E11" i="3"/>
  <c r="F11" i="3" s="1"/>
  <c r="H11" i="3" s="1"/>
  <c r="E10" i="3"/>
  <c r="F10" i="3" s="1"/>
  <c r="H10" i="3" s="1"/>
  <c r="E9" i="3"/>
  <c r="F9" i="3" s="1"/>
  <c r="H9" i="3" s="1"/>
  <c r="I17" i="2"/>
  <c r="K17" i="2" s="1"/>
  <c r="H17" i="2"/>
  <c r="H16" i="2"/>
  <c r="I16" i="2" s="1"/>
  <c r="K16" i="2" s="1"/>
  <c r="H15" i="2"/>
  <c r="I15" i="2" s="1"/>
  <c r="K15" i="2" s="1"/>
  <c r="H14" i="2"/>
  <c r="I14" i="2" s="1"/>
  <c r="K14" i="2" s="1"/>
  <c r="H13" i="2"/>
  <c r="I13" i="2" s="1"/>
  <c r="K13" i="2" s="1"/>
  <c r="H12" i="2"/>
  <c r="I12" i="2" s="1"/>
  <c r="K12" i="2" s="1"/>
  <c r="H11" i="2"/>
  <c r="I11" i="2" s="1"/>
  <c r="K11" i="2" s="1"/>
  <c r="H10" i="2"/>
  <c r="I10" i="2" s="1"/>
  <c r="K10" i="2" s="1"/>
  <c r="I9" i="2"/>
  <c r="K9" i="2" s="1"/>
  <c r="H7" i="2"/>
  <c r="I7" i="2" s="1"/>
  <c r="E32" i="5" l="1"/>
  <c r="E35" i="5" s="1"/>
  <c r="H12" i="3"/>
  <c r="F12" i="3"/>
  <c r="K7" i="2"/>
  <c r="K18" i="2" s="1"/>
  <c r="I18" i="2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D7" authorId="0" shapeId="0">
      <text>
        <r>
          <rPr>
            <sz val="8"/>
            <color indexed="81"/>
            <rFont val="Tahoma"/>
            <family val="2"/>
          </rPr>
          <t>nbre de jours restant à prendre sur la base n-1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nbre de jours dus au titre de n-1</t>
        </r>
      </text>
    </comment>
    <comment ref="F7" authorId="0" shapeId="0">
      <text>
        <r>
          <rPr>
            <sz val="8"/>
            <color indexed="81"/>
            <rFont val="Tahoma"/>
            <family val="2"/>
          </rPr>
          <t>sur cette base sera appliquée la régle du 1/10e</t>
        </r>
      </text>
    </comment>
  </commentList>
</comments>
</file>

<file path=xl/comments2.xml><?xml version="1.0" encoding="utf-8"?>
<comments xmlns="http://schemas.openxmlformats.org/spreadsheetml/2006/main">
  <authors>
    <author>Fourrier Bruno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 xml:space="preserve">Jours ouvrés : 22 par mois
Jours ouvrables : 26 par mois
</t>
        </r>
      </text>
    </comment>
  </commentList>
</comments>
</file>

<file path=xl/sharedStrings.xml><?xml version="1.0" encoding="utf-8"?>
<sst xmlns="http://schemas.openxmlformats.org/spreadsheetml/2006/main" count="103" uniqueCount="84">
  <si>
    <t>Provision pour congés payés</t>
  </si>
  <si>
    <t>Règle du 1/10ème</t>
  </si>
  <si>
    <t>NOM</t>
  </si>
  <si>
    <t>PRENOM</t>
  </si>
  <si>
    <t>BASE N-1</t>
  </si>
  <si>
    <t>JOURS REST.</t>
  </si>
  <si>
    <t>DROITS A CP</t>
  </si>
  <si>
    <t>BASE N</t>
  </si>
  <si>
    <t>CONGES PRIS</t>
  </si>
  <si>
    <t>BASE N RETRAITE</t>
  </si>
  <si>
    <t>PROVISION DE CP</t>
  </si>
  <si>
    <t>TAUX CH. PATRON.</t>
  </si>
  <si>
    <t>PROVISION CS/CP</t>
  </si>
  <si>
    <t>Evaluation en coût journée</t>
  </si>
  <si>
    <t>Gestion des CP :</t>
  </si>
  <si>
    <t>Jours ouvrables</t>
  </si>
  <si>
    <t>SALAIRE MENSUEL</t>
  </si>
  <si>
    <t>Jours / mois</t>
  </si>
  <si>
    <t>PROV CP</t>
  </si>
  <si>
    <t xml:space="preserve">BENOIT </t>
  </si>
  <si>
    <t>ALAIN</t>
  </si>
  <si>
    <t>BRAHIM</t>
  </si>
  <si>
    <t>STEPHANIE</t>
  </si>
  <si>
    <t>SOPHIA</t>
  </si>
  <si>
    <t>GOMES</t>
  </si>
  <si>
    <t>Noms</t>
  </si>
  <si>
    <t>Droits acquis</t>
  </si>
  <si>
    <t>Brut dernier mois hors prime</t>
  </si>
  <si>
    <t>Indemnité Journalière
= 1/26</t>
  </si>
  <si>
    <t>Provision
Droits x IJ</t>
  </si>
  <si>
    <t>N-1</t>
  </si>
  <si>
    <t>N</t>
  </si>
  <si>
    <t>Total</t>
  </si>
  <si>
    <t>TOTAL :</t>
  </si>
  <si>
    <t>Montant de la provision :</t>
  </si>
  <si>
    <t>Brut des congés payés</t>
  </si>
  <si>
    <t>x 1/10 =</t>
  </si>
  <si>
    <t>Charges sociales en pourcentage</t>
  </si>
  <si>
    <t/>
  </si>
  <si>
    <t>Pourcentage de charges sociales de l'exercice :</t>
  </si>
  <si>
    <t xml:space="preserve">Total provision :  </t>
  </si>
  <si>
    <t>Charges sociales de l'exercice :</t>
  </si>
  <si>
    <t>Salaires bruts de l'exercice :</t>
  </si>
  <si>
    <t xml:space="preserve">Déductible :  </t>
  </si>
  <si>
    <t>Ratio :</t>
  </si>
  <si>
    <t xml:space="preserve">Non déductible :  </t>
  </si>
  <si>
    <t>Salaires</t>
  </si>
  <si>
    <t>Rémunération</t>
  </si>
  <si>
    <t>Primes de</t>
  </si>
  <si>
    <t>Primes</t>
  </si>
  <si>
    <t>Base de</t>
  </si>
  <si>
    <t xml:space="preserve">   Mois</t>
  </si>
  <si>
    <t>bruts du</t>
  </si>
  <si>
    <t xml:space="preserve">      </t>
  </si>
  <si>
    <t>résultats</t>
  </si>
  <si>
    <t>diverses</t>
  </si>
  <si>
    <t>calcul de la</t>
  </si>
  <si>
    <t>bruts</t>
  </si>
  <si>
    <t>personnel</t>
  </si>
  <si>
    <t>dirigeants</t>
  </si>
  <si>
    <t>ou</t>
  </si>
  <si>
    <t>provision</t>
  </si>
  <si>
    <t>débauché</t>
  </si>
  <si>
    <t>(N/A)</t>
  </si>
  <si>
    <t>intéressement</t>
  </si>
  <si>
    <t>+</t>
  </si>
  <si>
    <t>-</t>
  </si>
  <si>
    <t>Totaux</t>
  </si>
  <si>
    <t>MONTANT DE LA PROVISION</t>
  </si>
  <si>
    <t>B = Brut des congés =</t>
  </si>
  <si>
    <t xml:space="preserve"> A  X </t>
  </si>
  <si>
    <t xml:space="preserve"> 1/10  =</t>
  </si>
  <si>
    <t xml:space="preserve">      à payer</t>
  </si>
  <si>
    <t>C = Ch. sociales =</t>
  </si>
  <si>
    <t xml:space="preserve">B  X </t>
  </si>
  <si>
    <t>TOTAL PROVISION =</t>
  </si>
  <si>
    <t>B+C</t>
  </si>
  <si>
    <t>Dont partie déductible</t>
  </si>
  <si>
    <t>Dont partie non déductible</t>
  </si>
  <si>
    <t>Pourcentage des charges sociales de l'exercice :</t>
  </si>
  <si>
    <t>Charges sociales de l'exercice  =</t>
  </si>
  <si>
    <t>%     =</t>
  </si>
  <si>
    <t>Salaires bruts de l'exercice</t>
  </si>
  <si>
    <t>(1) Eléments n'ayant pas le caractère de salaires.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</si>
</sst>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\ _F_-;\-* #,##0\ _F_-;_-* &quot;-&quot;\ _F_-;_-@_-"/>
    <numFmt numFmtId="167" formatCode="_-* #,##0.00\ _F_-;\-* #,##0.00\ _F_-;_-* &quot;-&quot;??\ _F_-;_-@_-"/>
    <numFmt numFmtId="168" formatCode="#,##0.00_ ;\-#,##0.00\ "/>
    <numFmt numFmtId="169" formatCode="mmmm\-yy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6"/>
      <color theme="3" tint="0.3999755851924192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62"/>
      <name val="Helvetica"/>
      <family val="2"/>
    </font>
    <font>
      <sz val="10"/>
      <color indexed="62"/>
      <name val="Helvetica"/>
      <family val="2"/>
    </font>
    <font>
      <sz val="10"/>
      <name val="Helvetica"/>
      <family val="2"/>
    </font>
    <font>
      <b/>
      <sz val="12"/>
      <color indexed="62"/>
      <name val="Helvetica"/>
      <family val="2"/>
    </font>
    <font>
      <b/>
      <sz val="10"/>
      <name val="Helvetica"/>
      <family val="2"/>
    </font>
    <font>
      <b/>
      <sz val="12"/>
      <color indexed="62"/>
      <name val="Geneva"/>
    </font>
    <font>
      <sz val="10"/>
      <color indexed="62"/>
      <name val="Geneva"/>
    </font>
    <font>
      <sz val="10"/>
      <color indexed="18"/>
      <name val="Helv"/>
    </font>
    <font>
      <sz val="10"/>
      <color indexed="18"/>
      <name val="Arial"/>
      <family val="2"/>
    </font>
    <font>
      <sz val="9"/>
      <color indexed="18"/>
      <name val="Helv"/>
    </font>
    <font>
      <b/>
      <sz val="10"/>
      <color indexed="18"/>
      <name val="Helv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9">
    <xf numFmtId="0" fontId="0" fillId="0" borderId="0" xfId="0"/>
    <xf numFmtId="0" fontId="2" fillId="0" borderId="0" xfId="1" applyFont="1"/>
    <xf numFmtId="0" fontId="2" fillId="0" borderId="0" xfId="1" applyFont="1" applyProtection="1"/>
    <xf numFmtId="0" fontId="3" fillId="0" borderId="0" xfId="2" applyFont="1" applyFill="1" applyBorder="1" applyAlignment="1">
      <alignment horizont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justify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Protection="1">
      <protection locked="0"/>
    </xf>
    <xf numFmtId="4" fontId="2" fillId="0" borderId="2" xfId="1" applyNumberFormat="1" applyFont="1" applyBorder="1" applyProtection="1">
      <protection locked="0"/>
    </xf>
    <xf numFmtId="0" fontId="2" fillId="0" borderId="2" xfId="1" applyFont="1" applyBorder="1" applyAlignment="1" applyProtection="1">
      <alignment horizontal="center"/>
      <protection locked="0"/>
    </xf>
    <xf numFmtId="4" fontId="2" fillId="0" borderId="3" xfId="1" applyNumberFormat="1" applyFont="1" applyBorder="1" applyProtection="1">
      <protection locked="0"/>
    </xf>
    <xf numFmtId="4" fontId="2" fillId="0" borderId="4" xfId="1" applyNumberFormat="1" applyFont="1" applyBorder="1" applyProtection="1">
      <protection locked="0"/>
    </xf>
    <xf numFmtId="4" fontId="2" fillId="0" borderId="2" xfId="1" applyNumberFormat="1" applyFont="1" applyBorder="1"/>
    <xf numFmtId="10" fontId="2" fillId="0" borderId="2" xfId="1" applyNumberFormat="1" applyFont="1" applyBorder="1" applyProtection="1">
      <protection locked="0"/>
    </xf>
    <xf numFmtId="4" fontId="2" fillId="0" borderId="5" xfId="1" applyNumberFormat="1" applyFont="1" applyBorder="1"/>
    <xf numFmtId="4" fontId="2" fillId="0" borderId="5" xfId="1" applyNumberFormat="1" applyFont="1" applyBorder="1" applyProtection="1">
      <protection locked="0"/>
    </xf>
    <xf numFmtId="0" fontId="2" fillId="0" borderId="6" xfId="1" applyFont="1" applyBorder="1" applyProtection="1">
      <protection locked="0"/>
    </xf>
    <xf numFmtId="4" fontId="2" fillId="0" borderId="6" xfId="1" applyNumberFormat="1" applyFont="1" applyBorder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4" fontId="2" fillId="0" borderId="7" xfId="1" applyNumberFormat="1" applyFont="1" applyBorder="1" applyProtection="1">
      <protection locked="0"/>
    </xf>
    <xf numFmtId="10" fontId="2" fillId="0" borderId="6" xfId="1" applyNumberFormat="1" applyFont="1" applyBorder="1" applyProtection="1">
      <protection locked="0"/>
    </xf>
    <xf numFmtId="4" fontId="2" fillId="0" borderId="8" xfId="1" applyNumberFormat="1" applyFont="1" applyBorder="1"/>
    <xf numFmtId="0" fontId="2" fillId="2" borderId="9" xfId="1" applyFont="1" applyFill="1" applyBorder="1" applyAlignment="1" applyProtection="1">
      <alignment horizontal="left"/>
    </xf>
    <xf numFmtId="0" fontId="11" fillId="0" borderId="17" xfId="2" applyFont="1" applyBorder="1" applyAlignment="1">
      <alignment horizontal="left" vertical="center" inden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 indent="1"/>
    </xf>
    <xf numFmtId="165" fontId="7" fillId="0" borderId="4" xfId="2" applyNumberFormat="1" applyFont="1" applyFill="1" applyBorder="1" applyAlignment="1">
      <alignment horizontal="center" vertical="center"/>
    </xf>
    <xf numFmtId="4" fontId="7" fillId="0" borderId="4" xfId="2" applyNumberFormat="1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left" vertical="center" indent="1"/>
    </xf>
    <xf numFmtId="165" fontId="7" fillId="0" borderId="5" xfId="2" applyNumberFormat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horizontal="right" vertical="center"/>
    </xf>
    <xf numFmtId="0" fontId="7" fillId="0" borderId="10" xfId="2" applyFont="1" applyFill="1" applyBorder="1" applyAlignment="1">
      <alignment horizontal="left" vertical="center" indent="1"/>
    </xf>
    <xf numFmtId="165" fontId="7" fillId="0" borderId="10" xfId="2" applyNumberFormat="1" applyFont="1" applyFill="1" applyBorder="1" applyAlignment="1">
      <alignment horizontal="center" vertical="center"/>
    </xf>
    <xf numFmtId="4" fontId="7" fillId="0" borderId="10" xfId="2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left" vertical="center" indent="1"/>
    </xf>
    <xf numFmtId="165" fontId="6" fillId="0" borderId="10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left" vertical="center" indent="1"/>
    </xf>
    <xf numFmtId="165" fontId="7" fillId="0" borderId="11" xfId="2" applyNumberFormat="1" applyFont="1" applyFill="1" applyBorder="1" applyAlignment="1">
      <alignment horizontal="center" vertical="center"/>
    </xf>
    <xf numFmtId="4" fontId="7" fillId="0" borderId="11" xfId="2" applyNumberFormat="1" applyFont="1" applyFill="1" applyBorder="1" applyAlignment="1">
      <alignment horizontal="right" vertical="center"/>
    </xf>
    <xf numFmtId="0" fontId="7" fillId="0" borderId="12" xfId="2" applyFont="1" applyFill="1" applyBorder="1" applyAlignment="1">
      <alignment horizontal="right" vertical="center"/>
    </xf>
    <xf numFmtId="0" fontId="7" fillId="0" borderId="12" xfId="2" applyFont="1" applyFill="1" applyBorder="1" applyAlignment="1">
      <alignment horizontal="left" vertical="center" indent="1"/>
    </xf>
    <xf numFmtId="0" fontId="8" fillId="0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right" vertical="center"/>
    </xf>
    <xf numFmtId="0" fontId="2" fillId="0" borderId="0" xfId="2" applyAlignment="1">
      <alignment vertical="center"/>
    </xf>
    <xf numFmtId="0" fontId="11" fillId="0" borderId="0" xfId="2" applyFont="1" applyAlignment="1">
      <alignment horizontal="left" vertical="center" indent="1"/>
    </xf>
    <xf numFmtId="0" fontId="2" fillId="0" borderId="0" xfId="2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167" fontId="2" fillId="0" borderId="0" xfId="2" applyNumberFormat="1" applyFill="1" applyAlignment="1">
      <alignment vertical="center"/>
    </xf>
    <xf numFmtId="0" fontId="2" fillId="0" borderId="0" xfId="2" applyAlignment="1">
      <alignment horizontal="center" vertical="center"/>
    </xf>
    <xf numFmtId="167" fontId="2" fillId="0" borderId="0" xfId="2" applyNumberFormat="1" applyAlignment="1">
      <alignment vertical="center"/>
    </xf>
    <xf numFmtId="10" fontId="2" fillId="0" borderId="0" xfId="2" applyNumberFormat="1" applyFill="1" applyAlignment="1">
      <alignment vertical="center"/>
    </xf>
    <xf numFmtId="0" fontId="2" fillId="0" borderId="13" xfId="2" applyBorder="1" applyAlignment="1">
      <alignment horizontal="left" vertical="center" indent="1"/>
    </xf>
    <xf numFmtId="0" fontId="2" fillId="0" borderId="0" xfId="2" applyBorder="1" applyAlignment="1">
      <alignment vertical="center"/>
    </xf>
    <xf numFmtId="0" fontId="2" fillId="0" borderId="14" xfId="2" applyBorder="1" applyAlignment="1">
      <alignment vertical="center"/>
    </xf>
    <xf numFmtId="0" fontId="12" fillId="0" borderId="0" xfId="2" applyFont="1" applyAlignment="1">
      <alignment horizontal="right" vertical="center"/>
    </xf>
    <xf numFmtId="165" fontId="2" fillId="0" borderId="1" xfId="2" applyNumberFormat="1" applyBorder="1" applyAlignment="1">
      <alignment vertical="center"/>
    </xf>
    <xf numFmtId="0" fontId="12" fillId="0" borderId="13" xfId="2" applyFont="1" applyBorder="1" applyAlignment="1">
      <alignment horizontal="left" vertical="center" indent="1"/>
    </xf>
    <xf numFmtId="0" fontId="12" fillId="0" borderId="0" xfId="2" applyFont="1" applyAlignment="1">
      <alignment vertical="center"/>
    </xf>
    <xf numFmtId="0" fontId="12" fillId="0" borderId="6" xfId="2" applyFont="1" applyBorder="1" applyAlignment="1">
      <alignment horizontal="left" vertical="center" indent="1"/>
    </xf>
    <xf numFmtId="0" fontId="2" fillId="0" borderId="15" xfId="2" applyBorder="1" applyAlignment="1">
      <alignment vertical="center"/>
    </xf>
    <xf numFmtId="165" fontId="7" fillId="4" borderId="4" xfId="2" applyNumberFormat="1" applyFont="1" applyFill="1" applyBorder="1" applyAlignment="1">
      <alignment horizontal="center" vertical="center"/>
    </xf>
    <xf numFmtId="165" fontId="7" fillId="4" borderId="5" xfId="2" applyNumberFormat="1" applyFont="1" applyFill="1" applyBorder="1" applyAlignment="1">
      <alignment horizontal="center" vertical="center"/>
    </xf>
    <xf numFmtId="4" fontId="7" fillId="4" borderId="4" xfId="2" applyNumberFormat="1" applyFont="1" applyFill="1" applyBorder="1" applyAlignment="1">
      <alignment horizontal="right" vertical="center"/>
    </xf>
    <xf numFmtId="4" fontId="7" fillId="4" borderId="5" xfId="2" applyNumberFormat="1" applyFont="1" applyFill="1" applyBorder="1" applyAlignment="1">
      <alignment horizontal="right" vertical="center"/>
    </xf>
    <xf numFmtId="168" fontId="10" fillId="4" borderId="1" xfId="2" applyNumberFormat="1" applyFont="1" applyFill="1" applyBorder="1" applyAlignment="1">
      <alignment horizontal="right" vertical="center"/>
    </xf>
    <xf numFmtId="165" fontId="2" fillId="4" borderId="0" xfId="2" applyNumberFormat="1" applyFill="1" applyBorder="1" applyAlignment="1">
      <alignment vertical="center"/>
    </xf>
    <xf numFmtId="10" fontId="2" fillId="4" borderId="9" xfId="2" applyNumberFormat="1" applyFill="1" applyBorder="1" applyAlignment="1">
      <alignment vertical="center"/>
    </xf>
    <xf numFmtId="165" fontId="2" fillId="4" borderId="1" xfId="2" applyNumberFormat="1" applyFill="1" applyBorder="1" applyAlignment="1">
      <alignment vertical="center"/>
    </xf>
    <xf numFmtId="165" fontId="2" fillId="4" borderId="7" xfId="2" applyNumberFormat="1" applyFill="1" applyBorder="1" applyAlignment="1">
      <alignment vertical="center"/>
    </xf>
    <xf numFmtId="0" fontId="11" fillId="0" borderId="12" xfId="2" applyFont="1" applyBorder="1" applyAlignment="1">
      <alignment horizontal="left" vertical="center" indent="1"/>
    </xf>
    <xf numFmtId="0" fontId="11" fillId="0" borderId="18" xfId="2" applyFont="1" applyBorder="1" applyAlignment="1">
      <alignment horizontal="left" vertical="center" indent="1"/>
    </xf>
    <xf numFmtId="4" fontId="7" fillId="4" borderId="20" xfId="2" applyNumberFormat="1" applyFont="1" applyFill="1" applyBorder="1" applyAlignment="1">
      <alignment horizontal="right" vertical="center"/>
    </xf>
    <xf numFmtId="4" fontId="7" fillId="4" borderId="21" xfId="2" applyNumberFormat="1" applyFont="1" applyFill="1" applyBorder="1" applyAlignment="1">
      <alignment horizontal="right" vertical="center"/>
    </xf>
    <xf numFmtId="0" fontId="9" fillId="0" borderId="12" xfId="2" applyFont="1" applyFill="1" applyBorder="1" applyAlignment="1">
      <alignment horizontal="right" vertical="center"/>
    </xf>
    <xf numFmtId="0" fontId="9" fillId="0" borderId="18" xfId="2" applyFont="1" applyFill="1" applyBorder="1" applyAlignment="1">
      <alignment horizontal="right" vertical="center"/>
    </xf>
    <xf numFmtId="0" fontId="6" fillId="3" borderId="1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right" vertical="center"/>
    </xf>
    <xf numFmtId="4" fontId="7" fillId="4" borderId="19" xfId="2" applyNumberFormat="1" applyFont="1" applyFill="1" applyBorder="1" applyAlignment="1">
      <alignment horizontal="right" vertical="center"/>
    </xf>
    <xf numFmtId="0" fontId="0" fillId="0" borderId="0" xfId="0" applyAlignment="1"/>
    <xf numFmtId="0" fontId="13" fillId="3" borderId="16" xfId="0" applyFont="1" applyFill="1" applyBorder="1" applyAlignment="1" applyProtection="1">
      <alignment horizontal="center"/>
      <protection hidden="1"/>
    </xf>
    <xf numFmtId="0" fontId="13" fillId="3" borderId="18" xfId="0" applyFont="1" applyFill="1" applyBorder="1" applyProtection="1">
      <protection hidden="1"/>
    </xf>
    <xf numFmtId="0" fontId="13" fillId="3" borderId="25" xfId="0" applyFont="1" applyFill="1" applyBorder="1" applyAlignment="1" applyProtection="1">
      <alignment horizontal="center"/>
      <protection hidden="1"/>
    </xf>
    <xf numFmtId="0" fontId="14" fillId="3" borderId="14" xfId="0" applyFont="1" applyFill="1" applyBorder="1" applyProtection="1">
      <protection hidden="1"/>
    </xf>
    <xf numFmtId="0" fontId="13" fillId="3" borderId="14" xfId="0" applyFont="1" applyFill="1" applyBorder="1" applyAlignment="1" applyProtection="1">
      <alignment horizontal="center"/>
      <protection hidden="1"/>
    </xf>
    <xf numFmtId="0" fontId="15" fillId="3" borderId="25" xfId="0" applyFont="1" applyFill="1" applyBorder="1" applyAlignment="1" applyProtection="1">
      <alignment horizontal="center"/>
      <protection hidden="1"/>
    </xf>
    <xf numFmtId="0" fontId="13" fillId="3" borderId="14" xfId="0" applyFont="1" applyFill="1" applyBorder="1" applyProtection="1">
      <protection hidden="1"/>
    </xf>
    <xf numFmtId="0" fontId="13" fillId="3" borderId="7" xfId="0" applyFont="1" applyFill="1" applyBorder="1" applyAlignment="1" applyProtection="1">
      <alignment horizontal="center"/>
      <protection hidden="1"/>
    </xf>
    <xf numFmtId="0" fontId="13" fillId="3" borderId="15" xfId="0" applyFont="1" applyFill="1" applyBorder="1" applyAlignment="1" applyProtection="1">
      <alignment horizontal="center"/>
      <protection hidden="1"/>
    </xf>
    <xf numFmtId="169" fontId="13" fillId="0" borderId="26" xfId="0" applyNumberFormat="1" applyFont="1" applyBorder="1" applyAlignment="1" applyProtection="1">
      <alignment horizontal="center"/>
      <protection locked="0" hidden="1"/>
    </xf>
    <xf numFmtId="3" fontId="13" fillId="0" borderId="27" xfId="0" applyNumberFormat="1" applyFont="1" applyBorder="1" applyAlignment="1" applyProtection="1">
      <alignment horizontal="center"/>
      <protection locked="0" hidden="1"/>
    </xf>
    <xf numFmtId="3" fontId="13" fillId="0" borderId="27" xfId="0" applyNumberFormat="1" applyFon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 horizontal="center"/>
      <protection locked="0" hidden="1"/>
    </xf>
    <xf numFmtId="0" fontId="13" fillId="0" borderId="25" xfId="0" applyFont="1" applyBorder="1" applyAlignment="1" applyProtection="1">
      <alignment horizontal="center"/>
      <protection locked="0" hidden="1"/>
    </xf>
    <xf numFmtId="3" fontId="13" fillId="0" borderId="14" xfId="0" applyNumberFormat="1" applyFont="1" applyBorder="1" applyAlignment="1" applyProtection="1">
      <alignment horizontal="center"/>
      <protection locked="0" hidden="1"/>
    </xf>
    <xf numFmtId="3" fontId="13" fillId="0" borderId="14" xfId="0" applyNumberFormat="1" applyFont="1" applyBorder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3" fontId="13" fillId="4" borderId="24" xfId="0" applyNumberFormat="1" applyFont="1" applyFill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3" fillId="0" borderId="14" xfId="0" applyFont="1" applyBorder="1" applyProtection="1">
      <protection hidden="1"/>
    </xf>
    <xf numFmtId="0" fontId="16" fillId="0" borderId="13" xfId="0" applyFont="1" applyBorder="1" applyAlignment="1" applyProtection="1"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16" fontId="13" fillId="0" borderId="0" xfId="0" applyNumberFormat="1" applyFont="1" applyAlignment="1" applyProtection="1">
      <alignment horizontal="center"/>
      <protection hidden="1"/>
    </xf>
    <xf numFmtId="3" fontId="13" fillId="0" borderId="28" xfId="0" applyNumberFormat="1" applyFont="1" applyBorder="1" applyProtection="1">
      <protection hidden="1"/>
    </xf>
    <xf numFmtId="0" fontId="14" fillId="0" borderId="13" xfId="0" applyFont="1" applyBorder="1"/>
    <xf numFmtId="0" fontId="14" fillId="0" borderId="0" xfId="0" applyFont="1"/>
    <xf numFmtId="10" fontId="13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3" fillId="0" borderId="0" xfId="0" applyFont="1" applyBorder="1" applyProtection="1">
      <protection hidden="1"/>
    </xf>
    <xf numFmtId="3" fontId="13" fillId="0" borderId="28" xfId="0" applyNumberFormat="1" applyFont="1" applyBorder="1" applyProtection="1">
      <protection locked="0" hidden="1"/>
    </xf>
    <xf numFmtId="3" fontId="13" fillId="0" borderId="0" xfId="0" applyNumberFormat="1" applyFont="1" applyBorder="1" applyProtection="1">
      <protection hidden="1"/>
    </xf>
    <xf numFmtId="3" fontId="13" fillId="0" borderId="0" xfId="0" applyNumberFormat="1" applyFont="1" applyBorder="1" applyProtection="1">
      <protection locked="0" hidden="1"/>
    </xf>
    <xf numFmtId="0" fontId="13" fillId="0" borderId="17" xfId="0" applyFont="1" applyBorder="1" applyProtection="1">
      <protection hidden="1"/>
    </xf>
    <xf numFmtId="0" fontId="13" fillId="0" borderId="12" xfId="0" applyFont="1" applyBorder="1" applyProtection="1">
      <protection hidden="1"/>
    </xf>
    <xf numFmtId="0" fontId="13" fillId="0" borderId="18" xfId="0" applyFont="1" applyBorder="1" applyProtection="1">
      <protection hidden="1"/>
    </xf>
    <xf numFmtId="0" fontId="13" fillId="0" borderId="13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13" fillId="0" borderId="0" xfId="0" applyFont="1" applyBorder="1" applyProtection="1">
      <protection locked="0"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10" fontId="13" fillId="0" borderId="14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protection hidden="1"/>
    </xf>
    <xf numFmtId="0" fontId="13" fillId="0" borderId="0" xfId="0" applyNumberFormat="1" applyFont="1" applyAlignment="1" applyProtection="1">
      <alignment horizontal="right"/>
      <protection hidden="1"/>
    </xf>
    <xf numFmtId="0" fontId="13" fillId="0" borderId="15" xfId="0" applyFont="1" applyBorder="1" applyProtection="1">
      <protection hidden="1"/>
    </xf>
    <xf numFmtId="0" fontId="14" fillId="0" borderId="14" xfId="0" applyFont="1" applyBorder="1"/>
    <xf numFmtId="0" fontId="13" fillId="0" borderId="6" xfId="0" applyFont="1" applyBorder="1" applyAlignment="1" applyProtection="1">
      <protection hidden="1"/>
    </xf>
    <xf numFmtId="0" fontId="13" fillId="0" borderId="9" xfId="0" applyFont="1" applyBorder="1" applyAlignment="1" applyProtection="1">
      <protection hidden="1"/>
    </xf>
    <xf numFmtId="0" fontId="13" fillId="0" borderId="15" xfId="0" applyFont="1" applyBorder="1" applyAlignment="1" applyProtection="1"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85725</xdr:rowOff>
    </xdr:from>
    <xdr:to>
      <xdr:col>2</xdr:col>
      <xdr:colOff>0</xdr:colOff>
      <xdr:row>10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F671FB-CAD1-4D2C-8D75-E565740FE685}"/>
            </a:ext>
          </a:extLst>
        </xdr:cNvPr>
        <xdr:cNvSpPr>
          <a:spLocks noChangeShapeType="1"/>
        </xdr:cNvSpPr>
      </xdr:nvSpPr>
      <xdr:spPr bwMode="auto">
        <a:xfrm>
          <a:off x="1619250" y="1543050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9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448CADD-F496-4E94-A84E-1CC54CCAB921}"/>
            </a:ext>
          </a:extLst>
        </xdr:cNvPr>
        <xdr:cNvSpPr>
          <a:spLocks noChangeShapeType="1"/>
        </xdr:cNvSpPr>
      </xdr:nvSpPr>
      <xdr:spPr bwMode="auto">
        <a:xfrm>
          <a:off x="5524500" y="138112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ENOU%202016%20Dossier%20travail%20IR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2-0 - Controle des seuils"/>
      <sheetName val="2-1-0 - Données pour liasse"/>
      <sheetName val="2-1-1 - 2067 - F.G"/>
      <sheetName val="2-1-2 - 2054"/>
      <sheetName val="2-1-3 - 2055"/>
      <sheetName val="2-2-1 - Annexes 1"/>
      <sheetName val="2-2-2 - Annexes 2"/>
      <sheetName val="3-1 - Synthèse EC"/>
      <sheetName val="3-2 - Remontée synthèses"/>
      <sheetName val="3-3 - Remontée suspens"/>
      <sheetName val="2-2-3 - Crédit bail"/>
      <sheetName val="2-3 - Seuils effectifs"/>
      <sheetName val="2-4 -  Calcul effectif"/>
      <sheetName val="3-4 Quest anti-blanchiment"/>
      <sheetName val="3-5 - Compte Rendu mission"/>
      <sheetName val="3-6 - Recap contrôle DT"/>
      <sheetName val="3-7 - Programme de Travail"/>
      <sheetName val="A - CAPITAUX PROPRES"/>
      <sheetName val="B - TRESORERIE"/>
      <sheetName val="B - Synthese_Tresorerie"/>
      <sheetName val="B - Suspens_Tresorerie"/>
      <sheetName val="A - FM_Capitaux propres"/>
      <sheetName val="B - FM_Tresorerie"/>
      <sheetName val="A - Var.KP"/>
      <sheetName val="A - Compte de l'exploitant"/>
      <sheetName val="A - Réintégration frais fi"/>
      <sheetName val="A - Variation prov"/>
      <sheetName val="B - Caisse"/>
      <sheetName val="B - Emprunts"/>
      <sheetName val="B - VMP"/>
      <sheetName val="B - VMP (2)"/>
      <sheetName val="B - CAT DAT"/>
      <sheetName val="B - CAT DAT (2)"/>
      <sheetName val="B - BQ étrangère"/>
      <sheetName val="B - Intérêts courus à payer"/>
      <sheetName val="B - compte courant"/>
      <sheetName val="B1 - Import compte courant"/>
      <sheetName val="B - Compte courant  (2)"/>
      <sheetName val="B1 - Import compte courant (2)"/>
      <sheetName val="C - IMMO"/>
      <sheetName val="D - STOCKS"/>
      <sheetName val="E - FOURNISSEURS"/>
      <sheetName val="E - Synthese_Fournisseurs"/>
      <sheetName val="E - Suspens_Fournisseurs"/>
      <sheetName val="C - FM_Immobilisations"/>
      <sheetName val="D - FM_Stocks"/>
      <sheetName val="E - FM_Fournisseurs"/>
      <sheetName val="E - Balance fournisseurs"/>
      <sheetName val="B - FT VIERGE TRESO"/>
      <sheetName val="F - CLIENTS"/>
      <sheetName val="F - Synthese_Clients"/>
      <sheetName val="F - Suspens_Clients"/>
      <sheetName val="F - FM_Clients"/>
      <sheetName val="F - Balance clients"/>
      <sheetName val="F - Ratio clients"/>
      <sheetName val="E - FT VIERGE ACHAT"/>
      <sheetName val="F - FT VIERGE CLIENTS"/>
      <sheetName val="D - Synthese_Stocks"/>
      <sheetName val="D - Suspens_Stocks"/>
      <sheetName val="D - FT VIERGE STOCKS"/>
      <sheetName val="C - Synthese_Immobilisations"/>
      <sheetName val="C - Suspens_Immobilisations"/>
      <sheetName val="C1 - Mouv immo"/>
      <sheetName val="C2 - Import immobilisation"/>
      <sheetName val="C - Titres participations"/>
      <sheetName val="C - Contrôle charges immos"/>
      <sheetName val="B - DG "/>
      <sheetName val="C - DG"/>
      <sheetName val="D - Stock"/>
      <sheetName val="D - Dépréciation"/>
      <sheetName val="C - P.V. Cessions"/>
      <sheetName val="C - FT VIERGE IMMO"/>
      <sheetName val="N - Mouv immo"/>
      <sheetName val="G - SOCIAL"/>
      <sheetName val="G - Synthese_Social"/>
      <sheetName val="G - Suspens_Social"/>
      <sheetName val="G - FM_Social"/>
      <sheetName val="G - Cohérence ch.soc."/>
      <sheetName val="G - Anal.regimes(fiscal)"/>
      <sheetName val="G - Anal.regimes (social)"/>
      <sheetName val="G - FT VIERGE SOCIAL"/>
      <sheetName val="H - FISCAL"/>
      <sheetName val="H - Synthese_Fiscal"/>
      <sheetName val="H - Suspens_Fiscal"/>
      <sheetName val="H - FM_Fiscal"/>
      <sheetName val="H - Documents fiscaux"/>
      <sheetName val="H - FT VIERGE FISCAL"/>
      <sheetName val="M - Balance"/>
      <sheetName val="A - Synthese_Capitaux propres"/>
      <sheetName val="A - Suspens_Capitaux propres"/>
      <sheetName val="I - FM_Autres comptes"/>
      <sheetName val="E - FNP"/>
      <sheetName val="E - FNP OD"/>
      <sheetName val="E - AAR"/>
      <sheetName val="E - AAR OD"/>
      <sheetName val="E - CCA"/>
      <sheetName val="E - CCA OD"/>
      <sheetName val="E - Revue analytique"/>
      <sheetName val="E - QP perso"/>
      <sheetName val="F - Clients douteux"/>
      <sheetName val="F - FAE"/>
      <sheetName val="F - FAE OD"/>
      <sheetName val="F - AAE"/>
      <sheetName val="F - AAE OD"/>
      <sheetName val="F - PCA"/>
      <sheetName val="F - PCA OD"/>
      <sheetName val="F - Antériorité clients"/>
      <sheetName val="F - Marges"/>
      <sheetName val="G - Organismes sociaux"/>
      <sheetName val="G - Prov CP"/>
      <sheetName val="G - DADSU"/>
      <sheetName val="G - Charges sociales à payer"/>
      <sheetName val="G - Evolution des charges pat"/>
      <sheetName val="G -avantages en nature véhicule"/>
      <sheetName val="G - Participation"/>
      <sheetName val="H - Calcul du résultat fiscal"/>
      <sheetName val="H - IS"/>
      <sheetName val="H - Dettes fiscales"/>
      <sheetName val="H - Amort véhicule sté"/>
      <sheetName val="H - CA12"/>
      <sheetName val="H - Recap CA3"/>
      <sheetName val="H - Coherence tva coll"/>
      <sheetName val="H - CVAE"/>
      <sheetName val="H - Etat charges à payer "/>
      <sheetName val="H - Analyse comptes 63"/>
      <sheetName val="A - Capital-dividendes"/>
      <sheetName val="A - Provisions"/>
      <sheetName val="A - FT VIERGE KPROPRE"/>
      <sheetName val="I - AUTRES COMPTES"/>
      <sheetName val="I - Synthese_Autres comptes"/>
      <sheetName val="I - Suspens_Autres comptes"/>
      <sheetName val="I - Comptes divers"/>
      <sheetName val="I - Ecart conversion"/>
      <sheetName val="I - Charges exceptionnelles"/>
      <sheetName val="I - Produits exceptionnels"/>
      <sheetName val="I - FT VIERGE AUTRES COMPTES"/>
      <sheetName val="J - EDITIONS"/>
      <sheetName val="J - OD INVENTAIRE"/>
      <sheetName val="L - DIVERS DOCUMENTS"/>
      <sheetName val="N - Param sommaire"/>
      <sheetName val="M - Ibiza"/>
      <sheetName val="M - Ibizasit"/>
      <sheetName val="M - Base cycles"/>
      <sheetName val="M - Non Affecté"/>
      <sheetName val="N - Matrice TVA DED"/>
      <sheetName val="N - Matrice revue analytique"/>
      <sheetName val="N - Base matrices"/>
      <sheetName val="N - Base balance"/>
    </sheetNames>
    <sheetDataSet>
      <sheetData sheetId="0">
        <row r="1">
          <cell r="A1" t="str">
            <v>BECOM</v>
          </cell>
          <cell r="E1" t="str">
            <v xml:space="preserve">EVENOU VALERIE </v>
          </cell>
        </row>
        <row r="2">
          <cell r="E2">
            <v>42735</v>
          </cell>
        </row>
        <row r="3">
          <cell r="D3">
            <v>41578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8"/>
  <sheetViews>
    <sheetView workbookViewId="0">
      <selection activeCell="A23" sqref="A23"/>
    </sheetView>
  </sheetViews>
  <sheetFormatPr baseColWidth="10" defaultRowHeight="12.75"/>
  <cols>
    <col min="1" max="1" width="14.140625" style="1" customWidth="1"/>
    <col min="2" max="2" width="11.42578125" style="1"/>
    <col min="3" max="3" width="9.28515625" style="1" customWidth="1"/>
    <col min="4" max="4" width="7" style="1" customWidth="1"/>
    <col min="5" max="5" width="7.28515625" style="1" customWidth="1"/>
    <col min="6" max="16384" width="11.42578125" style="1"/>
  </cols>
  <sheetData>
    <row r="3" spans="1:11" ht="20.25">
      <c r="A3" s="2"/>
      <c r="B3" s="3" t="s">
        <v>0</v>
      </c>
      <c r="C3" s="3"/>
      <c r="D3" s="3"/>
      <c r="E3" s="3"/>
      <c r="F3" s="3"/>
      <c r="G3" s="3"/>
      <c r="H3" s="3"/>
      <c r="I3" s="2"/>
    </row>
    <row r="4" spans="1:11">
      <c r="A4" s="2"/>
      <c r="B4" s="2"/>
      <c r="C4" s="2"/>
      <c r="D4" s="2"/>
      <c r="E4" s="2"/>
      <c r="F4" s="2"/>
      <c r="G4" s="2"/>
      <c r="H4" s="2"/>
      <c r="I4" s="2"/>
    </row>
    <row r="5" spans="1:11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11" ht="38.25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4" t="s">
        <v>7</v>
      </c>
      <c r="G6" s="6" t="s">
        <v>8</v>
      </c>
      <c r="H6" s="6" t="s">
        <v>9</v>
      </c>
      <c r="I6" s="5" t="s">
        <v>10</v>
      </c>
      <c r="J6" s="5" t="s">
        <v>11</v>
      </c>
      <c r="K6" s="5" t="s">
        <v>12</v>
      </c>
    </row>
    <row r="7" spans="1:11">
      <c r="A7" s="7"/>
      <c r="B7" s="7"/>
      <c r="C7" s="8"/>
      <c r="D7" s="9"/>
      <c r="E7" s="9">
        <v>30</v>
      </c>
      <c r="F7" s="8"/>
      <c r="G7" s="10"/>
      <c r="H7" s="11">
        <f>+F7-G7</f>
        <v>0</v>
      </c>
      <c r="I7" s="12">
        <f>(C7/10*D7/E7)+(H7/10)</f>
        <v>0</v>
      </c>
      <c r="J7" s="13">
        <v>0.4</v>
      </c>
      <c r="K7" s="14">
        <f>I7*J7</f>
        <v>0</v>
      </c>
    </row>
    <row r="8" spans="1:11">
      <c r="A8" s="7" t="s">
        <v>21</v>
      </c>
      <c r="B8" s="7" t="s">
        <v>22</v>
      </c>
      <c r="C8" s="8">
        <v>2500</v>
      </c>
      <c r="D8" s="9">
        <v>31</v>
      </c>
      <c r="E8" s="9">
        <v>30</v>
      </c>
      <c r="F8" s="8">
        <v>2700</v>
      </c>
      <c r="G8" s="8">
        <v>1</v>
      </c>
      <c r="H8" s="15">
        <f>+F8-G8</f>
        <v>2699</v>
      </c>
      <c r="I8" s="12">
        <f>(C8/10*D8/E8)+(H8/10)</f>
        <v>528.23333333333335</v>
      </c>
      <c r="J8" s="13">
        <v>0.4</v>
      </c>
      <c r="K8" s="14">
        <f t="shared" ref="K8:K17" si="0">I8*J8</f>
        <v>211.29333333333335</v>
      </c>
    </row>
    <row r="9" spans="1:11">
      <c r="A9" s="7" t="s">
        <v>20</v>
      </c>
      <c r="B9" s="7" t="s">
        <v>23</v>
      </c>
      <c r="C9" s="8">
        <v>2300</v>
      </c>
      <c r="D9" s="9">
        <v>32</v>
      </c>
      <c r="E9" s="9">
        <v>30</v>
      </c>
      <c r="F9" s="8">
        <v>3400</v>
      </c>
      <c r="G9" s="8">
        <v>0</v>
      </c>
      <c r="H9" s="15">
        <f>+F9-G9</f>
        <v>3400</v>
      </c>
      <c r="I9" s="12">
        <f t="shared" ref="I8:I17" si="1">(C9/10*D9/E9)+(H9/10)</f>
        <v>585.33333333333337</v>
      </c>
      <c r="J9" s="13">
        <v>0.4</v>
      </c>
      <c r="K9" s="14">
        <f t="shared" si="0"/>
        <v>234.13333333333335</v>
      </c>
    </row>
    <row r="10" spans="1:11">
      <c r="A10" s="7" t="s">
        <v>19</v>
      </c>
      <c r="B10" s="7" t="s">
        <v>24</v>
      </c>
      <c r="C10" s="8">
        <v>4200</v>
      </c>
      <c r="D10" s="9">
        <v>33</v>
      </c>
      <c r="E10" s="9">
        <v>30</v>
      </c>
      <c r="F10" s="8">
        <v>4400</v>
      </c>
      <c r="G10" s="8">
        <v>0</v>
      </c>
      <c r="H10" s="15">
        <f t="shared" ref="H8:H17" si="2">+F10-G10</f>
        <v>4400</v>
      </c>
      <c r="I10" s="12">
        <f t="shared" si="1"/>
        <v>902</v>
      </c>
      <c r="J10" s="13">
        <v>0.4</v>
      </c>
      <c r="K10" s="14">
        <f t="shared" si="0"/>
        <v>360.8</v>
      </c>
    </row>
    <row r="11" spans="1:11">
      <c r="A11" s="7"/>
      <c r="B11" s="7"/>
      <c r="C11" s="8"/>
      <c r="D11" s="9"/>
      <c r="E11" s="9">
        <v>30</v>
      </c>
      <c r="F11" s="8"/>
      <c r="G11" s="8"/>
      <c r="H11" s="15">
        <f t="shared" si="2"/>
        <v>0</v>
      </c>
      <c r="I11" s="12">
        <f t="shared" si="1"/>
        <v>0</v>
      </c>
      <c r="J11" s="13"/>
      <c r="K11" s="14">
        <f t="shared" si="0"/>
        <v>0</v>
      </c>
    </row>
    <row r="12" spans="1:11">
      <c r="A12" s="7"/>
      <c r="B12" s="7"/>
      <c r="C12" s="8"/>
      <c r="D12" s="9"/>
      <c r="E12" s="9">
        <v>30</v>
      </c>
      <c r="F12" s="8"/>
      <c r="G12" s="8"/>
      <c r="H12" s="15">
        <f t="shared" si="2"/>
        <v>0</v>
      </c>
      <c r="I12" s="12">
        <f t="shared" si="1"/>
        <v>0</v>
      </c>
      <c r="J12" s="13"/>
      <c r="K12" s="14">
        <f t="shared" si="0"/>
        <v>0</v>
      </c>
    </row>
    <row r="13" spans="1:11">
      <c r="A13" s="7"/>
      <c r="B13" s="7"/>
      <c r="C13" s="8"/>
      <c r="D13" s="9"/>
      <c r="E13" s="9">
        <v>30</v>
      </c>
      <c r="F13" s="8"/>
      <c r="G13" s="8"/>
      <c r="H13" s="15">
        <f t="shared" si="2"/>
        <v>0</v>
      </c>
      <c r="I13" s="12">
        <f t="shared" si="1"/>
        <v>0</v>
      </c>
      <c r="J13" s="13"/>
      <c r="K13" s="14">
        <f t="shared" si="0"/>
        <v>0</v>
      </c>
    </row>
    <row r="14" spans="1:11">
      <c r="A14" s="7"/>
      <c r="B14" s="7"/>
      <c r="C14" s="8"/>
      <c r="D14" s="9"/>
      <c r="E14" s="9">
        <v>30</v>
      </c>
      <c r="F14" s="8"/>
      <c r="G14" s="8"/>
      <c r="H14" s="15">
        <f t="shared" si="2"/>
        <v>0</v>
      </c>
      <c r="I14" s="12">
        <f t="shared" si="1"/>
        <v>0</v>
      </c>
      <c r="J14" s="13"/>
      <c r="K14" s="14">
        <f t="shared" si="0"/>
        <v>0</v>
      </c>
    </row>
    <row r="15" spans="1:11">
      <c r="A15" s="7"/>
      <c r="B15" s="7"/>
      <c r="C15" s="8"/>
      <c r="D15" s="9"/>
      <c r="E15" s="9">
        <v>30</v>
      </c>
      <c r="F15" s="8"/>
      <c r="G15" s="8"/>
      <c r="H15" s="15">
        <f t="shared" si="2"/>
        <v>0</v>
      </c>
      <c r="I15" s="12">
        <f t="shared" si="1"/>
        <v>0</v>
      </c>
      <c r="J15" s="13"/>
      <c r="K15" s="14">
        <f t="shared" si="0"/>
        <v>0</v>
      </c>
    </row>
    <row r="16" spans="1:11">
      <c r="A16" s="7"/>
      <c r="B16" s="7"/>
      <c r="C16" s="8"/>
      <c r="D16" s="9"/>
      <c r="E16" s="9">
        <v>30</v>
      </c>
      <c r="F16" s="8"/>
      <c r="G16" s="8"/>
      <c r="H16" s="15">
        <f t="shared" si="2"/>
        <v>0</v>
      </c>
      <c r="I16" s="12">
        <f t="shared" si="1"/>
        <v>0</v>
      </c>
      <c r="J16" s="13"/>
      <c r="K16" s="14">
        <f t="shared" si="0"/>
        <v>0</v>
      </c>
    </row>
    <row r="17" spans="1:11" ht="13.5" thickBot="1">
      <c r="A17" s="16"/>
      <c r="B17" s="16"/>
      <c r="C17" s="17"/>
      <c r="D17" s="18"/>
      <c r="E17" s="18">
        <v>30</v>
      </c>
      <c r="F17" s="17"/>
      <c r="G17" s="17"/>
      <c r="H17" s="19">
        <f t="shared" si="2"/>
        <v>0</v>
      </c>
      <c r="I17" s="12">
        <f t="shared" si="1"/>
        <v>0</v>
      </c>
      <c r="J17" s="20"/>
      <c r="K17" s="14">
        <f t="shared" si="0"/>
        <v>0</v>
      </c>
    </row>
    <row r="18" spans="1:11" ht="13.5" thickTop="1">
      <c r="I18" s="21">
        <f>SUM(I7:I17)</f>
        <v>2015.5666666666666</v>
      </c>
      <c r="K18" s="21">
        <f>SUM(K7:K17)</f>
        <v>806.22666666666669</v>
      </c>
    </row>
  </sheetData>
  <mergeCells count="1">
    <mergeCell ref="B3:H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1"/>
  <sheetViews>
    <sheetView tabSelected="1" workbookViewId="0">
      <selection activeCell="H23" sqref="H23"/>
    </sheetView>
  </sheetViews>
  <sheetFormatPr baseColWidth="10" defaultRowHeight="15"/>
  <cols>
    <col min="1" max="1" width="31.42578125" bestFit="1" customWidth="1"/>
  </cols>
  <sheetData>
    <row r="5" spans="1:7">
      <c r="A5" s="87"/>
      <c r="B5" s="87"/>
    </row>
    <row r="6" spans="1:7">
      <c r="A6" s="88"/>
      <c r="B6" s="89"/>
      <c r="C6" s="89"/>
      <c r="D6" s="89"/>
      <c r="E6" s="89"/>
      <c r="F6" s="89"/>
      <c r="G6" s="89"/>
    </row>
    <row r="7" spans="1:7">
      <c r="A7" s="90"/>
      <c r="B7" s="91"/>
      <c r="C7" s="92" t="s">
        <v>46</v>
      </c>
      <c r="D7" s="92" t="s">
        <v>47</v>
      </c>
      <c r="E7" s="92" t="s">
        <v>48</v>
      </c>
      <c r="F7" s="92" t="s">
        <v>49</v>
      </c>
      <c r="G7" s="92" t="s">
        <v>50</v>
      </c>
    </row>
    <row r="8" spans="1:7">
      <c r="A8" s="93" t="s">
        <v>51</v>
      </c>
      <c r="B8" s="92" t="s">
        <v>46</v>
      </c>
      <c r="C8" s="92" t="s">
        <v>52</v>
      </c>
      <c r="D8" s="92" t="s">
        <v>53</v>
      </c>
      <c r="E8" s="92" t="s">
        <v>54</v>
      </c>
      <c r="F8" s="92" t="s">
        <v>55</v>
      </c>
      <c r="G8" s="92" t="s">
        <v>56</v>
      </c>
    </row>
    <row r="9" spans="1:7">
      <c r="A9" s="90"/>
      <c r="B9" s="92" t="s">
        <v>57</v>
      </c>
      <c r="C9" s="92" t="s">
        <v>58</v>
      </c>
      <c r="D9" s="92" t="s">
        <v>59</v>
      </c>
      <c r="E9" s="92" t="s">
        <v>60</v>
      </c>
      <c r="F9" s="92" t="str">
        <f>"(1)"</f>
        <v>(1)</v>
      </c>
      <c r="G9" s="92" t="s">
        <v>61</v>
      </c>
    </row>
    <row r="10" spans="1:7">
      <c r="A10" s="90"/>
      <c r="B10" s="94"/>
      <c r="C10" s="92" t="s">
        <v>62</v>
      </c>
      <c r="D10" s="92" t="s">
        <v>63</v>
      </c>
      <c r="E10" s="94" t="s">
        <v>64</v>
      </c>
      <c r="F10" s="94"/>
      <c r="G10" s="94"/>
    </row>
    <row r="11" spans="1:7">
      <c r="A11" s="90"/>
      <c r="B11" s="92" t="s">
        <v>65</v>
      </c>
      <c r="C11" s="92" t="s">
        <v>66</v>
      </c>
      <c r="D11" s="92" t="s">
        <v>66</v>
      </c>
      <c r="E11" s="92" t="s">
        <v>66</v>
      </c>
      <c r="F11" s="92" t="s">
        <v>66</v>
      </c>
      <c r="G11" s="92" t="str">
        <f>"=  A"</f>
        <v>=  A</v>
      </c>
    </row>
    <row r="12" spans="1:7">
      <c r="A12" s="95"/>
      <c r="B12" s="96"/>
      <c r="C12" s="96"/>
      <c r="D12" s="96"/>
      <c r="E12" s="96"/>
      <c r="F12" s="96"/>
      <c r="G12" s="96"/>
    </row>
    <row r="13" spans="1:7">
      <c r="A13" s="97">
        <v>37773</v>
      </c>
      <c r="B13" s="98">
        <v>7686.8</v>
      </c>
      <c r="C13" s="98">
        <v>1732.31</v>
      </c>
      <c r="D13" s="98"/>
      <c r="E13" s="98"/>
      <c r="F13" s="98">
        <v>850.84</v>
      </c>
      <c r="G13" s="99">
        <f t="shared" ref="G13:G24" si="0">B13-C13-D13-E13-F13</f>
        <v>5103.6499999999996</v>
      </c>
    </row>
    <row r="14" spans="1:7">
      <c r="A14" s="97">
        <v>37803</v>
      </c>
      <c r="B14" s="98">
        <v>5978</v>
      </c>
      <c r="C14" s="98">
        <v>1733.9</v>
      </c>
      <c r="D14" s="98"/>
      <c r="E14" s="98"/>
      <c r="F14" s="98">
        <v>850.84</v>
      </c>
      <c r="G14" s="99">
        <f t="shared" si="0"/>
        <v>3393.26</v>
      </c>
    </row>
    <row r="15" spans="1:7">
      <c r="A15" s="97">
        <v>37834</v>
      </c>
      <c r="B15" s="98">
        <v>7294.73</v>
      </c>
      <c r="C15" s="98">
        <v>1829.74</v>
      </c>
      <c r="D15" s="98"/>
      <c r="E15" s="98"/>
      <c r="F15" s="98">
        <v>851</v>
      </c>
      <c r="G15" s="99">
        <f t="shared" si="0"/>
        <v>4613.99</v>
      </c>
    </row>
    <row r="16" spans="1:7">
      <c r="A16" s="97">
        <v>37865</v>
      </c>
      <c r="B16" s="98">
        <v>10129.44</v>
      </c>
      <c r="C16" s="98">
        <v>1657.18</v>
      </c>
      <c r="D16" s="98"/>
      <c r="E16" s="98"/>
      <c r="F16" s="98">
        <v>850.84</v>
      </c>
      <c r="G16" s="99">
        <f t="shared" si="0"/>
        <v>7621.42</v>
      </c>
    </row>
    <row r="17" spans="1:7">
      <c r="A17" s="97">
        <v>37895</v>
      </c>
      <c r="B17" s="98">
        <v>10599.7</v>
      </c>
      <c r="C17" s="98">
        <v>1657.18</v>
      </c>
      <c r="D17" s="98"/>
      <c r="E17" s="98"/>
      <c r="F17" s="98">
        <v>850.84</v>
      </c>
      <c r="G17" s="99">
        <f t="shared" si="0"/>
        <v>8091.68</v>
      </c>
    </row>
    <row r="18" spans="1:7">
      <c r="A18" s="97">
        <v>37926</v>
      </c>
      <c r="B18" s="98">
        <v>13468.87</v>
      </c>
      <c r="C18" s="98">
        <v>3413.8</v>
      </c>
      <c r="D18" s="98"/>
      <c r="E18" s="98"/>
      <c r="F18" s="98">
        <v>756.43</v>
      </c>
      <c r="G18" s="99">
        <f t="shared" si="0"/>
        <v>9298.64</v>
      </c>
    </row>
    <row r="19" spans="1:7">
      <c r="A19" s="97">
        <v>37956</v>
      </c>
      <c r="B19" s="98">
        <v>11640.57</v>
      </c>
      <c r="C19" s="98">
        <v>346.16</v>
      </c>
      <c r="D19" s="98"/>
      <c r="E19" s="98"/>
      <c r="F19" s="98">
        <v>2256.4299999999998</v>
      </c>
      <c r="G19" s="99">
        <f t="shared" si="0"/>
        <v>9037.98</v>
      </c>
    </row>
    <row r="20" spans="1:7">
      <c r="A20" s="97"/>
      <c r="B20" s="98"/>
      <c r="C20" s="98"/>
      <c r="D20" s="98"/>
      <c r="E20" s="98"/>
      <c r="F20" s="98"/>
      <c r="G20" s="99">
        <f t="shared" si="0"/>
        <v>0</v>
      </c>
    </row>
    <row r="21" spans="1:7">
      <c r="A21" s="97"/>
      <c r="B21" s="98"/>
      <c r="C21" s="98"/>
      <c r="D21" s="98"/>
      <c r="E21" s="98"/>
      <c r="F21" s="98"/>
      <c r="G21" s="99">
        <f t="shared" si="0"/>
        <v>0</v>
      </c>
    </row>
    <row r="22" spans="1:7">
      <c r="A22" s="97"/>
      <c r="B22" s="98"/>
      <c r="C22" s="98"/>
      <c r="D22" s="98"/>
      <c r="E22" s="98"/>
      <c r="F22" s="98"/>
      <c r="G22" s="99">
        <f t="shared" si="0"/>
        <v>0</v>
      </c>
    </row>
    <row r="23" spans="1:7">
      <c r="A23" s="100"/>
      <c r="B23" s="98"/>
      <c r="C23" s="98"/>
      <c r="D23" s="98"/>
      <c r="E23" s="98"/>
      <c r="F23" s="98"/>
      <c r="G23" s="99">
        <f t="shared" si="0"/>
        <v>0</v>
      </c>
    </row>
    <row r="24" spans="1:7">
      <c r="A24" s="101"/>
      <c r="B24" s="102"/>
      <c r="C24" s="102"/>
      <c r="D24" s="102"/>
      <c r="E24" s="102"/>
      <c r="F24" s="102"/>
      <c r="G24" s="103">
        <f t="shared" si="0"/>
        <v>0</v>
      </c>
    </row>
    <row r="25" spans="1:7">
      <c r="A25" s="104" t="s">
        <v>67</v>
      </c>
      <c r="B25" s="105">
        <f>SUM(B13:B24)</f>
        <v>66798.11</v>
      </c>
      <c r="C25" s="105">
        <f>SUM(C13:C24)</f>
        <v>12370.27</v>
      </c>
      <c r="D25" s="105">
        <f>SUM(D13:D24)</f>
        <v>0</v>
      </c>
      <c r="E25" s="105">
        <f>SUM(E13:E24)</f>
        <v>0</v>
      </c>
      <c r="F25" s="105">
        <f>SUM(F13:F24)</f>
        <v>7267.2200000000012</v>
      </c>
      <c r="G25" s="105">
        <f>B25-C25-D25-E25-F25</f>
        <v>47160.619999999995</v>
      </c>
    </row>
    <row r="26" spans="1:7">
      <c r="A26" s="106"/>
      <c r="B26" s="107"/>
      <c r="C26" s="107"/>
      <c r="D26" s="107"/>
      <c r="E26" s="107"/>
      <c r="F26" s="107"/>
      <c r="G26" s="108"/>
    </row>
    <row r="27" spans="1:7">
      <c r="A27" s="109" t="s">
        <v>68</v>
      </c>
      <c r="B27" s="107"/>
      <c r="C27" s="107"/>
      <c r="D27" s="107"/>
      <c r="E27" s="107"/>
      <c r="F27" s="107"/>
      <c r="G27" s="108"/>
    </row>
    <row r="28" spans="1:7">
      <c r="A28" s="110"/>
      <c r="B28" s="107"/>
      <c r="C28" s="107"/>
      <c r="D28" s="107"/>
      <c r="E28" s="107"/>
      <c r="F28" s="107"/>
      <c r="G28" s="108"/>
    </row>
    <row r="29" spans="1:7">
      <c r="A29" s="109" t="s">
        <v>69</v>
      </c>
      <c r="B29" s="107"/>
      <c r="C29" s="111" t="s">
        <v>70</v>
      </c>
      <c r="D29" s="112" t="s">
        <v>71</v>
      </c>
      <c r="E29" s="113">
        <f>IF(G25=0,0,G25*1/10)</f>
        <v>4716.0619999999999</v>
      </c>
      <c r="F29" s="107"/>
      <c r="G29" s="108"/>
    </row>
    <row r="30" spans="1:7">
      <c r="A30" s="110" t="s">
        <v>72</v>
      </c>
      <c r="B30" s="107"/>
      <c r="C30" s="107"/>
      <c r="D30" s="107"/>
      <c r="E30" s="107"/>
      <c r="F30" s="107"/>
      <c r="G30" s="108"/>
    </row>
    <row r="31" spans="1:7">
      <c r="A31" s="114"/>
      <c r="B31" s="107"/>
      <c r="C31" s="107"/>
      <c r="D31" s="115"/>
      <c r="E31" s="115"/>
      <c r="F31" s="107"/>
      <c r="G31" s="108"/>
    </row>
    <row r="32" spans="1:7">
      <c r="A32" s="109" t="s">
        <v>73</v>
      </c>
      <c r="B32" s="107"/>
      <c r="C32" s="111" t="s">
        <v>74</v>
      </c>
      <c r="D32" s="116">
        <f>F45</f>
        <v>0.34708779192247297</v>
      </c>
      <c r="E32" s="113">
        <f>IF(E29=0,0,E29*F45)</f>
        <v>1636.8875461494818</v>
      </c>
      <c r="F32" s="107"/>
      <c r="G32" s="108"/>
    </row>
    <row r="33" spans="1:7">
      <c r="A33" s="106"/>
      <c r="B33" s="115"/>
      <c r="C33" s="107"/>
      <c r="D33" s="115"/>
      <c r="E33" s="115"/>
      <c r="F33" s="107"/>
      <c r="G33" s="108"/>
    </row>
    <row r="34" spans="1:7">
      <c r="A34" s="106"/>
      <c r="B34" s="107"/>
      <c r="C34" s="107"/>
      <c r="D34" s="107"/>
      <c r="E34" s="107"/>
      <c r="F34" s="107"/>
      <c r="G34" s="108"/>
    </row>
    <row r="35" spans="1:7">
      <c r="A35" s="106"/>
      <c r="B35" s="117" t="s">
        <v>75</v>
      </c>
      <c r="C35" s="107"/>
      <c r="D35" s="118" t="s">
        <v>76</v>
      </c>
      <c r="E35" s="113">
        <f>E29+E32</f>
        <v>6352.9495461494816</v>
      </c>
      <c r="F35" s="107"/>
      <c r="G35" s="108"/>
    </row>
    <row r="36" spans="1:7">
      <c r="A36" s="106"/>
      <c r="B36" s="107"/>
      <c r="C36" s="107"/>
      <c r="D36" s="107"/>
      <c r="E36" s="119"/>
      <c r="F36" s="107"/>
      <c r="G36" s="108"/>
    </row>
    <row r="37" spans="1:7">
      <c r="A37" s="106"/>
      <c r="B37" s="107" t="s">
        <v>77</v>
      </c>
      <c r="C37" s="107"/>
      <c r="D37" s="107"/>
      <c r="E37" s="120"/>
      <c r="F37" s="107"/>
      <c r="G37" s="108"/>
    </row>
    <row r="38" spans="1:7">
      <c r="A38" s="106"/>
      <c r="B38" s="107"/>
      <c r="C38" s="107"/>
      <c r="D38" s="107"/>
      <c r="E38" s="121"/>
      <c r="F38" s="107"/>
      <c r="G38" s="108"/>
    </row>
    <row r="39" spans="1:7">
      <c r="A39" s="106"/>
      <c r="B39" s="107" t="s">
        <v>78</v>
      </c>
      <c r="C39" s="107"/>
      <c r="D39" s="107"/>
      <c r="E39" s="120"/>
      <c r="F39" s="107"/>
      <c r="G39" s="108"/>
    </row>
    <row r="40" spans="1:7">
      <c r="A40" s="106"/>
      <c r="B40" s="107"/>
      <c r="C40" s="107"/>
      <c r="D40" s="107"/>
      <c r="E40" s="122"/>
      <c r="F40" s="107"/>
      <c r="G40" s="108"/>
    </row>
    <row r="41" spans="1:7">
      <c r="A41" s="106"/>
      <c r="B41" s="107"/>
      <c r="C41" s="107"/>
      <c r="D41" s="107"/>
      <c r="E41" s="107"/>
      <c r="F41" s="107"/>
      <c r="G41" s="108"/>
    </row>
    <row r="42" spans="1:7">
      <c r="A42" s="106"/>
      <c r="B42" s="123"/>
      <c r="C42" s="124"/>
      <c r="D42" s="124"/>
      <c r="E42" s="124"/>
      <c r="F42" s="125"/>
      <c r="G42" s="108"/>
    </row>
    <row r="43" spans="1:7">
      <c r="A43" s="106"/>
      <c r="B43" s="126" t="s">
        <v>79</v>
      </c>
      <c r="C43" s="107"/>
      <c r="D43" s="107"/>
      <c r="E43" s="107"/>
      <c r="F43" s="108"/>
      <c r="G43" s="108"/>
    </row>
    <row r="44" spans="1:7">
      <c r="A44" s="106"/>
      <c r="B44" s="126"/>
      <c r="C44" s="107"/>
      <c r="D44" s="107"/>
      <c r="E44" s="107"/>
      <c r="F44" s="108"/>
      <c r="G44" s="108"/>
    </row>
    <row r="45" spans="1:7">
      <c r="A45" s="106"/>
      <c r="B45" s="127" t="s">
        <v>80</v>
      </c>
      <c r="C45" s="128"/>
      <c r="D45" s="129">
        <v>35591</v>
      </c>
      <c r="E45" s="130" t="s">
        <v>81</v>
      </c>
      <c r="F45" s="131">
        <f>IF(D46=0,0,D45/D46)</f>
        <v>0.34708779192247297</v>
      </c>
      <c r="G45" s="108"/>
    </row>
    <row r="46" spans="1:7">
      <c r="A46" s="106"/>
      <c r="B46" s="126" t="s">
        <v>82</v>
      </c>
      <c r="C46" s="132"/>
      <c r="D46" s="107">
        <v>102541.78</v>
      </c>
      <c r="E46" s="133"/>
      <c r="F46" s="108"/>
      <c r="G46" s="108"/>
    </row>
    <row r="47" spans="1:7">
      <c r="A47" s="106"/>
      <c r="B47" s="127"/>
      <c r="C47" s="128"/>
      <c r="D47" s="128"/>
      <c r="E47" s="128"/>
      <c r="F47" s="134"/>
      <c r="G47" s="108"/>
    </row>
    <row r="48" spans="1:7">
      <c r="A48" s="106"/>
      <c r="B48" s="107"/>
      <c r="C48" s="107"/>
      <c r="D48" s="107"/>
      <c r="E48" s="119"/>
      <c r="F48" s="107"/>
      <c r="G48" s="108"/>
    </row>
    <row r="49" spans="1:7">
      <c r="A49" s="114"/>
      <c r="B49" s="115"/>
      <c r="C49" s="115"/>
      <c r="D49" s="115"/>
      <c r="E49" s="115"/>
      <c r="F49" s="115"/>
      <c r="G49" s="135"/>
    </row>
    <row r="50" spans="1:7">
      <c r="A50" s="114"/>
      <c r="B50" s="119" t="s">
        <v>83</v>
      </c>
      <c r="C50" s="115"/>
      <c r="D50" s="115"/>
      <c r="E50" s="115"/>
      <c r="F50" s="115"/>
      <c r="G50" s="135"/>
    </row>
    <row r="51" spans="1:7">
      <c r="A51" s="136"/>
      <c r="B51" s="137"/>
      <c r="C51" s="137"/>
      <c r="D51" s="137"/>
      <c r="E51" s="137"/>
      <c r="F51" s="137"/>
      <c r="G51" s="13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workbookViewId="0">
      <selection activeCell="H24" sqref="H24"/>
    </sheetView>
  </sheetViews>
  <sheetFormatPr baseColWidth="10" defaultRowHeight="12.75"/>
  <cols>
    <col min="1" max="1" width="14.140625" style="1" customWidth="1"/>
    <col min="2" max="2" width="11.42578125" style="1"/>
    <col min="3" max="3" width="9.28515625" style="1" customWidth="1"/>
    <col min="4" max="4" width="7" style="1" customWidth="1"/>
    <col min="5" max="5" width="7.28515625" style="1" customWidth="1"/>
    <col min="6" max="16384" width="11.42578125" style="1"/>
  </cols>
  <sheetData>
    <row r="3" spans="1:9" ht="20.25">
      <c r="A3" s="2"/>
      <c r="B3" s="3" t="s">
        <v>0</v>
      </c>
      <c r="C3" s="3"/>
      <c r="D3" s="3"/>
      <c r="E3" s="3"/>
      <c r="F3" s="3"/>
      <c r="G3" s="3"/>
      <c r="H3" s="3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7" spans="1:9">
      <c r="A7" s="2" t="s">
        <v>13</v>
      </c>
      <c r="B7" s="2"/>
      <c r="C7" s="2" t="s">
        <v>14</v>
      </c>
      <c r="D7" s="2"/>
      <c r="E7" s="22" t="s">
        <v>15</v>
      </c>
      <c r="F7" s="22"/>
      <c r="G7" s="2"/>
      <c r="H7" s="2"/>
      <c r="I7" s="2"/>
    </row>
    <row r="8" spans="1:9" ht="38.25">
      <c r="A8" s="4" t="s">
        <v>2</v>
      </c>
      <c r="B8" s="4" t="s">
        <v>3</v>
      </c>
      <c r="C8" s="6" t="s">
        <v>16</v>
      </c>
      <c r="D8" s="5" t="s">
        <v>5</v>
      </c>
      <c r="E8" s="6" t="s">
        <v>17</v>
      </c>
      <c r="F8" s="4" t="s">
        <v>18</v>
      </c>
      <c r="G8" s="5" t="s">
        <v>11</v>
      </c>
      <c r="H8" s="5" t="s">
        <v>12</v>
      </c>
    </row>
    <row r="9" spans="1:9">
      <c r="A9" s="7" t="s">
        <v>21</v>
      </c>
      <c r="B9" s="7" t="s">
        <v>22</v>
      </c>
      <c r="C9" s="8">
        <v>2700</v>
      </c>
      <c r="D9" s="9">
        <v>31</v>
      </c>
      <c r="E9" s="9">
        <f>IF($E$7="Jours ouvrés",22,26)</f>
        <v>26</v>
      </c>
      <c r="F9" s="8">
        <f>(C9/E9)*D9</f>
        <v>3219.2307692307691</v>
      </c>
      <c r="G9" s="13">
        <v>0.4</v>
      </c>
      <c r="H9" s="14">
        <f>+F9*G9</f>
        <v>1287.6923076923076</v>
      </c>
    </row>
    <row r="10" spans="1:9">
      <c r="A10" s="7" t="s">
        <v>20</v>
      </c>
      <c r="B10" s="7" t="s">
        <v>23</v>
      </c>
      <c r="C10" s="8">
        <v>3400</v>
      </c>
      <c r="D10" s="9">
        <v>29</v>
      </c>
      <c r="E10" s="9">
        <f>IF($E$7="Jours ouvrés",22,26)</f>
        <v>26</v>
      </c>
      <c r="F10" s="8">
        <f t="shared" ref="F10:F11" si="0">(C10/E10)*D10</f>
        <v>3792.3076923076924</v>
      </c>
      <c r="G10" s="13">
        <v>0.4</v>
      </c>
      <c r="H10" s="14">
        <f t="shared" ref="H10:H11" si="1">+F10*G10</f>
        <v>1516.9230769230771</v>
      </c>
    </row>
    <row r="11" spans="1:9" ht="13.5" thickBot="1">
      <c r="A11" s="7" t="s">
        <v>19</v>
      </c>
      <c r="B11" s="7" t="s">
        <v>24</v>
      </c>
      <c r="C11" s="8">
        <v>4400</v>
      </c>
      <c r="D11" s="9">
        <v>18</v>
      </c>
      <c r="E11" s="9">
        <f>IF($E$7="Jours ouvrés",22,26)</f>
        <v>26</v>
      </c>
      <c r="F11" s="8">
        <f t="shared" si="0"/>
        <v>3046.1538461538462</v>
      </c>
      <c r="G11" s="13">
        <v>0.4</v>
      </c>
      <c r="H11" s="14">
        <f t="shared" si="1"/>
        <v>1218.4615384615386</v>
      </c>
    </row>
    <row r="12" spans="1:9" ht="13.5" thickTop="1">
      <c r="F12" s="21">
        <f>SUM(F9:F11)</f>
        <v>10057.692307692307</v>
      </c>
      <c r="H12" s="21">
        <f>SUM(H9:H11)</f>
        <v>4023.0769230769233</v>
      </c>
    </row>
  </sheetData>
  <mergeCells count="2">
    <mergeCell ref="B3:H3"/>
    <mergeCell ref="E7:F7"/>
  </mergeCells>
  <dataValidations count="1">
    <dataValidation type="list" allowBlank="1" showInputMessage="1" showErrorMessage="1" sqref="E7">
      <formula1>"Jours ouvrés,Jours ouvrables"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workbookViewId="0">
      <selection activeCell="E19" sqref="E19"/>
    </sheetView>
  </sheetViews>
  <sheetFormatPr baseColWidth="10" defaultRowHeight="15"/>
  <cols>
    <col min="1" max="1" width="30.28515625" bestFit="1" customWidth="1"/>
    <col min="2" max="2" width="6.42578125" bestFit="1" customWidth="1"/>
    <col min="3" max="3" width="22.140625" customWidth="1"/>
    <col min="4" max="4" width="6.42578125" bestFit="1" customWidth="1"/>
    <col min="5" max="5" width="27.42578125" bestFit="1" customWidth="1"/>
    <col min="6" max="6" width="15.5703125" bestFit="1" customWidth="1"/>
    <col min="8" max="8" width="10" bestFit="1" customWidth="1"/>
  </cols>
  <sheetData>
    <row r="5" spans="1:8">
      <c r="A5" s="76" t="s">
        <v>25</v>
      </c>
      <c r="B5" s="78" t="s">
        <v>26</v>
      </c>
      <c r="C5" s="79"/>
      <c r="D5" s="80"/>
      <c r="E5" s="76" t="s">
        <v>27</v>
      </c>
      <c r="F5" s="81" t="s">
        <v>28</v>
      </c>
      <c r="G5" s="82"/>
      <c r="H5" s="76" t="s">
        <v>29</v>
      </c>
    </row>
    <row r="6" spans="1:8">
      <c r="A6" s="77"/>
      <c r="B6" s="24" t="s">
        <v>30</v>
      </c>
      <c r="C6" s="25" t="s">
        <v>31</v>
      </c>
      <c r="D6" s="25" t="s">
        <v>32</v>
      </c>
      <c r="E6" s="77"/>
      <c r="F6" s="83"/>
      <c r="G6" s="84"/>
      <c r="H6" s="77"/>
    </row>
    <row r="7" spans="1:8">
      <c r="A7" s="26"/>
      <c r="B7" s="27"/>
      <c r="C7" s="27"/>
      <c r="D7" s="61">
        <v>0</v>
      </c>
      <c r="E7" s="28"/>
      <c r="F7" s="85">
        <v>0</v>
      </c>
      <c r="G7" s="86"/>
      <c r="H7" s="63">
        <v>0</v>
      </c>
    </row>
    <row r="8" spans="1:8">
      <c r="A8" s="29"/>
      <c r="B8" s="30"/>
      <c r="C8" s="30"/>
      <c r="D8" s="62">
        <v>0</v>
      </c>
      <c r="E8" s="31"/>
      <c r="F8" s="72">
        <v>0</v>
      </c>
      <c r="G8" s="73"/>
      <c r="H8" s="64">
        <v>0</v>
      </c>
    </row>
    <row r="9" spans="1:8">
      <c r="A9" s="29"/>
      <c r="B9" s="30"/>
      <c r="C9" s="30"/>
      <c r="D9" s="62">
        <v>0</v>
      </c>
      <c r="E9" s="31"/>
      <c r="F9" s="72">
        <v>0</v>
      </c>
      <c r="G9" s="73"/>
      <c r="H9" s="64">
        <v>0</v>
      </c>
    </row>
    <row r="10" spans="1:8">
      <c r="A10" s="29"/>
      <c r="B10" s="30"/>
      <c r="C10" s="30"/>
      <c r="D10" s="62">
        <v>0</v>
      </c>
      <c r="E10" s="31"/>
      <c r="F10" s="72">
        <v>0</v>
      </c>
      <c r="G10" s="73"/>
      <c r="H10" s="64">
        <v>0</v>
      </c>
    </row>
    <row r="11" spans="1:8">
      <c r="A11" s="32"/>
      <c r="B11" s="33"/>
      <c r="C11" s="33"/>
      <c r="D11" s="62">
        <v>0</v>
      </c>
      <c r="E11" s="34"/>
      <c r="F11" s="72">
        <v>0</v>
      </c>
      <c r="G11" s="73"/>
      <c r="H11" s="64">
        <v>0</v>
      </c>
    </row>
    <row r="12" spans="1:8">
      <c r="A12" s="35"/>
      <c r="B12" s="36"/>
      <c r="C12" s="33"/>
      <c r="D12" s="62">
        <v>0</v>
      </c>
      <c r="E12" s="34"/>
      <c r="F12" s="72">
        <v>0</v>
      </c>
      <c r="G12" s="73"/>
      <c r="H12" s="64">
        <v>0</v>
      </c>
    </row>
    <row r="13" spans="1:8">
      <c r="A13" s="37"/>
      <c r="B13" s="38"/>
      <c r="C13" s="38"/>
      <c r="D13" s="62">
        <v>0</v>
      </c>
      <c r="E13" s="39"/>
      <c r="F13" s="72">
        <v>0</v>
      </c>
      <c r="G13" s="73"/>
      <c r="H13" s="64">
        <v>0</v>
      </c>
    </row>
    <row r="14" spans="1:8" ht="15.75">
      <c r="A14" s="40"/>
      <c r="B14" s="41"/>
      <c r="C14" s="42"/>
      <c r="D14" s="42"/>
      <c r="E14" s="43"/>
      <c r="F14" s="74" t="s">
        <v>33</v>
      </c>
      <c r="G14" s="75"/>
      <c r="H14" s="65">
        <v>0</v>
      </c>
    </row>
    <row r="15" spans="1:8">
      <c r="A15" s="44"/>
      <c r="B15" s="44"/>
      <c r="C15" s="44"/>
      <c r="D15" s="44"/>
      <c r="E15" s="44"/>
      <c r="F15" s="44"/>
      <c r="G15" s="44"/>
      <c r="H15" s="44"/>
    </row>
    <row r="16" spans="1:8" ht="15.75">
      <c r="A16" s="45" t="s">
        <v>34</v>
      </c>
      <c r="B16" s="44"/>
      <c r="C16" s="44"/>
      <c r="D16" s="44"/>
      <c r="E16" s="44"/>
      <c r="F16" s="44"/>
      <c r="G16" s="44"/>
      <c r="H16" s="44"/>
    </row>
    <row r="17" spans="1:8">
      <c r="A17" s="46"/>
      <c r="B17" s="44"/>
      <c r="C17" s="44"/>
      <c r="D17" s="44"/>
      <c r="E17" s="44"/>
      <c r="F17" s="44"/>
      <c r="G17" s="44"/>
      <c r="H17" s="44"/>
    </row>
    <row r="18" spans="1:8">
      <c r="A18" s="47" t="s">
        <v>35</v>
      </c>
      <c r="B18" s="48">
        <v>0</v>
      </c>
      <c r="C18" s="49" t="s">
        <v>36</v>
      </c>
      <c r="D18" s="50">
        <v>0</v>
      </c>
      <c r="E18" s="44"/>
      <c r="F18" s="44"/>
      <c r="G18" s="44"/>
      <c r="H18" s="44"/>
    </row>
    <row r="19" spans="1:8">
      <c r="A19" s="47" t="s">
        <v>37</v>
      </c>
      <c r="B19" s="51" t="s">
        <v>38</v>
      </c>
      <c r="C19" s="44"/>
      <c r="D19" s="50" t="s">
        <v>38</v>
      </c>
      <c r="E19" s="44"/>
      <c r="F19" s="44"/>
      <c r="G19" s="44"/>
      <c r="H19" s="44"/>
    </row>
    <row r="20" spans="1:8">
      <c r="A20" s="44"/>
      <c r="B20" s="44"/>
      <c r="C20" s="44"/>
      <c r="D20" s="44"/>
      <c r="E20" s="44"/>
      <c r="F20" s="44"/>
      <c r="G20" s="44"/>
      <c r="H20" s="44"/>
    </row>
    <row r="21" spans="1:8">
      <c r="A21" s="44"/>
      <c r="B21" s="44"/>
      <c r="C21" s="44"/>
      <c r="D21" s="44"/>
      <c r="E21" s="44"/>
      <c r="F21" s="44"/>
      <c r="G21" s="44"/>
      <c r="H21" s="44"/>
    </row>
    <row r="22" spans="1:8" ht="15.75">
      <c r="A22" s="23" t="s">
        <v>39</v>
      </c>
      <c r="B22" s="70"/>
      <c r="C22" s="71"/>
      <c r="D22" s="44"/>
      <c r="E22" s="44"/>
      <c r="F22" s="44"/>
      <c r="G22" s="44"/>
      <c r="H22" s="44"/>
    </row>
    <row r="23" spans="1:8">
      <c r="A23" s="52"/>
      <c r="B23" s="53"/>
      <c r="C23" s="54"/>
      <c r="D23" s="44"/>
      <c r="E23" s="44"/>
      <c r="F23" s="55" t="s">
        <v>40</v>
      </c>
      <c r="G23" s="44"/>
      <c r="H23" s="56" t="s">
        <v>38</v>
      </c>
    </row>
    <row r="24" spans="1:8">
      <c r="A24" s="57" t="s">
        <v>41</v>
      </c>
      <c r="B24" s="66"/>
      <c r="C24" s="54"/>
      <c r="D24" s="44"/>
      <c r="E24" s="44"/>
      <c r="F24" s="58"/>
      <c r="G24" s="44"/>
      <c r="H24" s="44"/>
    </row>
    <row r="25" spans="1:8">
      <c r="A25" s="57" t="s">
        <v>42</v>
      </c>
      <c r="B25" s="66"/>
      <c r="C25" s="54"/>
      <c r="D25" s="44"/>
      <c r="E25" s="44"/>
      <c r="F25" s="55" t="s">
        <v>43</v>
      </c>
      <c r="G25" s="44"/>
      <c r="H25" s="68"/>
    </row>
    <row r="26" spans="1:8">
      <c r="A26" s="59" t="s">
        <v>44</v>
      </c>
      <c r="B26" s="67" t="s">
        <v>38</v>
      </c>
      <c r="C26" s="60"/>
      <c r="D26" s="44"/>
      <c r="E26" s="44"/>
      <c r="F26" s="55" t="s">
        <v>45</v>
      </c>
      <c r="G26" s="44"/>
      <c r="H26" s="69"/>
    </row>
  </sheetData>
  <mergeCells count="14">
    <mergeCell ref="H5:H6"/>
    <mergeCell ref="F7:G7"/>
    <mergeCell ref="F8:G8"/>
    <mergeCell ref="F9:G9"/>
    <mergeCell ref="F10:G10"/>
    <mergeCell ref="A5:A6"/>
    <mergeCell ref="B5:D5"/>
    <mergeCell ref="E5:E6"/>
    <mergeCell ref="F5:G6"/>
    <mergeCell ref="A22:C22"/>
    <mergeCell ref="F11:G11"/>
    <mergeCell ref="F12:G12"/>
    <mergeCell ref="F13:G13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 du 1 10ème</vt:lpstr>
      <vt:lpstr>Règle du 1 10ème 1</vt:lpstr>
      <vt:lpstr>Evaluation en coût journée</vt:lpstr>
      <vt:lpstr>Evaluation en coût journée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ZARRAGANE</dc:creator>
  <cp:lastModifiedBy>Mohamed ZARRAGANE</cp:lastModifiedBy>
  <dcterms:created xsi:type="dcterms:W3CDTF">2017-03-06T19:42:51Z</dcterms:created>
  <dcterms:modified xsi:type="dcterms:W3CDTF">2017-03-07T06:28:23Z</dcterms:modified>
</cp:coreProperties>
</file>